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СДО\Тендер\Бугры 912\ОВ1\"/>
    </mc:Choice>
  </mc:AlternateContent>
  <xr:revisionPtr revIDLastSave="0" documentId="13_ncr:1_{97774EA0-1011-4A12-BEAF-9FD2D77C0427}" xr6:coauthVersionLast="45" xr6:coauthVersionMax="45" xr10:uidLastSave="{00000000-0000-0000-0000-000000000000}"/>
  <bookViews>
    <workbookView xWindow="-120" yWindow="-120" windowWidth="29040" windowHeight="15990" xr2:uid="{86971A54-F7A6-4E34-A1C2-F86BF83B155A}"/>
  </bookViews>
  <sheets>
    <sheet name="КП К17 " sheetId="2" r:id="rId1"/>
    <sheet name="Радиатор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3" i="2" l="1"/>
  <c r="H144" i="2"/>
  <c r="E199" i="2"/>
  <c r="E196" i="2"/>
  <c r="K48" i="3"/>
  <c r="K60" i="3"/>
  <c r="H60" i="3"/>
  <c r="K53" i="3"/>
  <c r="H53" i="3"/>
  <c r="K74" i="3"/>
  <c r="K75" i="3"/>
  <c r="K76" i="3"/>
  <c r="H76" i="3"/>
  <c r="H75" i="3"/>
  <c r="H74" i="3"/>
  <c r="H73" i="3"/>
  <c r="H236" i="2"/>
  <c r="H237" i="2"/>
  <c r="H238" i="2"/>
  <c r="H222" i="2"/>
  <c r="H215" i="2"/>
  <c r="H133" i="2"/>
  <c r="H20" i="2" l="1"/>
  <c r="E76" i="2"/>
  <c r="E73" i="2"/>
  <c r="E117" i="2"/>
  <c r="K15" i="3"/>
  <c r="H15" i="3"/>
  <c r="K10" i="3"/>
  <c r="H10" i="3"/>
  <c r="H94" i="2"/>
  <c r="H91" i="2"/>
  <c r="H90" i="2"/>
  <c r="K50" i="3" l="1"/>
  <c r="K51" i="3"/>
  <c r="K52" i="3"/>
  <c r="K54" i="3"/>
  <c r="K55" i="3"/>
  <c r="K56" i="3"/>
  <c r="K57" i="3"/>
  <c r="K58" i="3"/>
  <c r="K59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49" i="3"/>
  <c r="K12" i="3"/>
  <c r="K13" i="3"/>
  <c r="K14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11" i="3"/>
  <c r="H72" i="3"/>
  <c r="H71" i="3"/>
  <c r="H70" i="3"/>
  <c r="H69" i="3"/>
  <c r="H68" i="3"/>
  <c r="H67" i="3"/>
  <c r="H66" i="3"/>
  <c r="H65" i="3"/>
  <c r="H64" i="3"/>
  <c r="H63" i="3"/>
  <c r="H62" i="3"/>
  <c r="H61" i="3"/>
  <c r="H59" i="3"/>
  <c r="H58" i="3"/>
  <c r="H57" i="3"/>
  <c r="H56" i="3"/>
  <c r="H55" i="3"/>
  <c r="H54" i="3"/>
  <c r="H52" i="3"/>
  <c r="H51" i="3"/>
  <c r="H50" i="3"/>
  <c r="H49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H13" i="3"/>
  <c r="H12" i="3"/>
  <c r="H11" i="3"/>
  <c r="E249" i="2"/>
  <c r="I249" i="2" s="1"/>
  <c r="E201" i="2"/>
  <c r="I201" i="2" s="1"/>
  <c r="H202" i="2"/>
  <c r="E180" i="2"/>
  <c r="I180" i="2" s="1"/>
  <c r="H192" i="2"/>
  <c r="H188" i="2"/>
  <c r="H132" i="2"/>
  <c r="H134" i="2"/>
  <c r="H131" i="2"/>
  <c r="I130" i="2"/>
  <c r="E248" i="2"/>
  <c r="I248" i="2" s="1"/>
  <c r="H247" i="2"/>
  <c r="H246" i="2"/>
  <c r="H245" i="2"/>
  <c r="H244" i="2"/>
  <c r="I243" i="2"/>
  <c r="H242" i="2"/>
  <c r="H241" i="2"/>
  <c r="H240" i="2"/>
  <c r="E239" i="2"/>
  <c r="I239" i="2" s="1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1" i="2"/>
  <c r="H220" i="2"/>
  <c r="H219" i="2"/>
  <c r="H218" i="2"/>
  <c r="H217" i="2"/>
  <c r="H216" i="2"/>
  <c r="H214" i="2"/>
  <c r="H213" i="2"/>
  <c r="H212" i="2"/>
  <c r="H211" i="2"/>
  <c r="I210" i="2"/>
  <c r="H208" i="2"/>
  <c r="I207" i="2"/>
  <c r="H206" i="2"/>
  <c r="H205" i="2"/>
  <c r="H204" i="2"/>
  <c r="H203" i="2"/>
  <c r="H200" i="2"/>
  <c r="H199" i="2"/>
  <c r="H198" i="2"/>
  <c r="H197" i="2"/>
  <c r="H196" i="2"/>
  <c r="H195" i="2"/>
  <c r="E194" i="2"/>
  <c r="I194" i="2" s="1"/>
  <c r="H191" i="2"/>
  <c r="H190" i="2"/>
  <c r="H189" i="2"/>
  <c r="H187" i="2"/>
  <c r="H186" i="2"/>
  <c r="H185" i="2"/>
  <c r="H184" i="2"/>
  <c r="H183" i="2"/>
  <c r="H182" i="2"/>
  <c r="H181" i="2"/>
  <c r="E177" i="2"/>
  <c r="I177" i="2" s="1"/>
  <c r="E176" i="2"/>
  <c r="H176" i="2" s="1"/>
  <c r="E175" i="2"/>
  <c r="H175" i="2" s="1"/>
  <c r="I174" i="2"/>
  <c r="H174" i="2"/>
  <c r="H173" i="2"/>
  <c r="E172" i="2"/>
  <c r="H172" i="2" s="1"/>
  <c r="H171" i="2"/>
  <c r="I170" i="2"/>
  <c r="H169" i="2"/>
  <c r="E168" i="2"/>
  <c r="H168" i="2" s="1"/>
  <c r="H167" i="2"/>
  <c r="I166" i="2"/>
  <c r="E165" i="2"/>
  <c r="H165" i="2" s="1"/>
  <c r="H164" i="2"/>
  <c r="I163" i="2"/>
  <c r="H162" i="2"/>
  <c r="H161" i="2"/>
  <c r="I160" i="2"/>
  <c r="E159" i="2"/>
  <c r="H159" i="2" s="1"/>
  <c r="H158" i="2"/>
  <c r="I157" i="2"/>
  <c r="E156" i="2"/>
  <c r="H156" i="2" s="1"/>
  <c r="H155" i="2"/>
  <c r="I154" i="2"/>
  <c r="H153" i="2"/>
  <c r="H152" i="2"/>
  <c r="H151" i="2"/>
  <c r="E150" i="2"/>
  <c r="I150" i="2" s="1"/>
  <c r="H149" i="2"/>
  <c r="H148" i="2"/>
  <c r="E147" i="2"/>
  <c r="H147" i="2" s="1"/>
  <c r="H146" i="2"/>
  <c r="I145" i="2"/>
  <c r="H142" i="2"/>
  <c r="E141" i="2"/>
  <c r="H141" i="2" s="1"/>
  <c r="I140" i="2"/>
  <c r="H139" i="2"/>
  <c r="I138" i="2"/>
  <c r="H137" i="2"/>
  <c r="E136" i="2"/>
  <c r="H136" i="2" s="1"/>
  <c r="I135" i="2"/>
  <c r="H129" i="2"/>
  <c r="H128" i="2"/>
  <c r="I127" i="2"/>
  <c r="E123" i="2"/>
  <c r="E122" i="2"/>
  <c r="H52" i="2"/>
  <c r="H28" i="2"/>
  <c r="H27" i="2"/>
  <c r="H120" i="2"/>
  <c r="H121" i="2"/>
  <c r="E113" i="2"/>
  <c r="H116" i="2"/>
  <c r="H115" i="2"/>
  <c r="H107" i="2"/>
  <c r="H108" i="2"/>
  <c r="H109" i="2"/>
  <c r="H110" i="2"/>
  <c r="E78" i="2"/>
  <c r="L48" i="3" l="1"/>
  <c r="E48" i="3" s="1"/>
  <c r="I48" i="3" s="1"/>
  <c r="I77" i="3" s="1"/>
  <c r="K9" i="3"/>
  <c r="L9" i="3" s="1"/>
  <c r="E9" i="3" s="1"/>
  <c r="I9" i="3" s="1"/>
  <c r="I44" i="3" s="1"/>
  <c r="H44" i="3"/>
  <c r="H77" i="3"/>
  <c r="E178" i="2"/>
  <c r="H178" i="2" s="1"/>
  <c r="I250" i="2"/>
  <c r="E179" i="2"/>
  <c r="H179" i="2" s="1"/>
  <c r="E59" i="2"/>
  <c r="E50" i="2"/>
  <c r="E46" i="2"/>
  <c r="E43" i="2"/>
  <c r="H250" i="2" l="1"/>
  <c r="I251" i="2" s="1"/>
  <c r="I78" i="3"/>
  <c r="I45" i="3"/>
  <c r="I123" i="2"/>
  <c r="I122" i="2"/>
  <c r="H119" i="2"/>
  <c r="H118" i="2"/>
  <c r="I117" i="2"/>
  <c r="H114" i="2"/>
  <c r="I113" i="2"/>
  <c r="H112" i="2"/>
  <c r="H111" i="2"/>
  <c r="H106" i="2"/>
  <c r="H105" i="2"/>
  <c r="H104" i="2"/>
  <c r="H103" i="2"/>
  <c r="H102" i="2"/>
  <c r="H101" i="2"/>
  <c r="H100" i="2"/>
  <c r="H99" i="2"/>
  <c r="H98" i="2"/>
  <c r="H97" i="2"/>
  <c r="H96" i="2"/>
  <c r="H95" i="2"/>
  <c r="H93" i="2"/>
  <c r="H92" i="2"/>
  <c r="H89" i="2"/>
  <c r="I88" i="2"/>
  <c r="H86" i="2"/>
  <c r="I85" i="2"/>
  <c r="H84" i="2"/>
  <c r="H83" i="2"/>
  <c r="H82" i="2"/>
  <c r="H81" i="2"/>
  <c r="H80" i="2"/>
  <c r="H79" i="2"/>
  <c r="I78" i="2"/>
  <c r="H77" i="2"/>
  <c r="H76" i="2"/>
  <c r="H75" i="2"/>
  <c r="H74" i="2"/>
  <c r="H73" i="2"/>
  <c r="H72" i="2"/>
  <c r="E71" i="2"/>
  <c r="I71" i="2" s="1"/>
  <c r="H69" i="2"/>
  <c r="H68" i="2"/>
  <c r="H67" i="2"/>
  <c r="H66" i="2"/>
  <c r="H65" i="2"/>
  <c r="H64" i="2"/>
  <c r="H63" i="2"/>
  <c r="H62" i="2"/>
  <c r="H61" i="2"/>
  <c r="H60" i="2"/>
  <c r="I59" i="2"/>
  <c r="E56" i="2"/>
  <c r="E57" i="2" s="1"/>
  <c r="H57" i="2" s="1"/>
  <c r="E55" i="2"/>
  <c r="H55" i="2" s="1"/>
  <c r="E54" i="2"/>
  <c r="H54" i="2" s="1"/>
  <c r="I53" i="2"/>
  <c r="H53" i="2"/>
  <c r="H51" i="2"/>
  <c r="H50" i="2"/>
  <c r="H49" i="2"/>
  <c r="I48" i="2"/>
  <c r="H47" i="2"/>
  <c r="H46" i="2"/>
  <c r="H45" i="2"/>
  <c r="I44" i="2"/>
  <c r="H43" i="2"/>
  <c r="H42" i="2"/>
  <c r="I41" i="2"/>
  <c r="H40" i="2"/>
  <c r="H39" i="2"/>
  <c r="I38" i="2"/>
  <c r="E37" i="2"/>
  <c r="H37" i="2" s="1"/>
  <c r="H36" i="2"/>
  <c r="I35" i="2"/>
  <c r="E34" i="2"/>
  <c r="H34" i="2" s="1"/>
  <c r="H33" i="2"/>
  <c r="I32" i="2"/>
  <c r="H31" i="2"/>
  <c r="H30" i="2"/>
  <c r="E29" i="2"/>
  <c r="I29" i="2" s="1"/>
  <c r="E26" i="2"/>
  <c r="H26" i="2" s="1"/>
  <c r="H25" i="2"/>
  <c r="I24" i="2"/>
  <c r="H23" i="2"/>
  <c r="E22" i="2"/>
  <c r="H22" i="2" s="1"/>
  <c r="I21" i="2"/>
  <c r="H19" i="2"/>
  <c r="I18" i="2"/>
  <c r="H17" i="2"/>
  <c r="H16" i="2"/>
  <c r="I15" i="2"/>
  <c r="E58" i="2" l="1"/>
  <c r="H58" i="2" s="1"/>
  <c r="H124" i="2" s="1"/>
  <c r="I56" i="2"/>
  <c r="I124" i="2" s="1"/>
  <c r="I125" i="2" l="1"/>
  <c r="I252" i="2" s="1"/>
  <c r="I2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Сергиенко Елена Анатольевна</author>
  </authors>
  <commentList>
    <comment ref="F86" authorId="0" shapeId="0" xr:uid="{9FA661EF-CD4E-445A-9CDF-170742380005}">
      <text>
        <r>
          <rPr>
            <b/>
            <sz val="9"/>
            <color indexed="81"/>
            <rFont val="Tahoma"/>
            <family val="2"/>
            <charset val="204"/>
          </rPr>
          <t>Сергиенко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8" authorId="0" shapeId="0" xr:uid="{238569E5-D8F8-422C-B2C2-5C909B4182B9}">
      <text>
        <r>
          <rPr>
            <b/>
            <sz val="9"/>
            <color indexed="81"/>
            <rFont val="Tahoma"/>
            <family val="2"/>
            <charset val="204"/>
          </rPr>
          <t>Сергиенко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<sst xmlns="http://schemas.openxmlformats.org/spreadsheetml/2006/main" count="1188" uniqueCount="372">
  <si>
    <t>№ п/п</t>
  </si>
  <si>
    <t>Обоснование затрат</t>
  </si>
  <si>
    <t>Наименование работ, затрат</t>
  </si>
  <si>
    <t>Ед. изм.</t>
  </si>
  <si>
    <t>Кол-во</t>
  </si>
  <si>
    <t>Цена за ед.изм., руб.</t>
  </si>
  <si>
    <t>Общая стоимость, руб.</t>
  </si>
  <si>
    <t>материалы</t>
  </si>
  <si>
    <t>работа</t>
  </si>
  <si>
    <t>Договорная цена</t>
  </si>
  <si>
    <t>шт</t>
  </si>
  <si>
    <t>1.1</t>
  </si>
  <si>
    <t>цена поставки</t>
  </si>
  <si>
    <t>1.2</t>
  </si>
  <si>
    <t>Крепления</t>
  </si>
  <si>
    <t>2</t>
  </si>
  <si>
    <t>м</t>
  </si>
  <si>
    <t>2.1</t>
  </si>
  <si>
    <t xml:space="preserve">Крепления для трубопроводов </t>
  </si>
  <si>
    <t>кг</t>
  </si>
  <si>
    <t>2.2</t>
  </si>
  <si>
    <t>2.3</t>
  </si>
  <si>
    <t>3</t>
  </si>
  <si>
    <t>3.1</t>
  </si>
  <si>
    <t>3.2</t>
  </si>
  <si>
    <t>4.1</t>
  </si>
  <si>
    <t>Крепления для трубопроводов 89 мм</t>
  </si>
  <si>
    <t>4.2</t>
  </si>
  <si>
    <t>4.3</t>
  </si>
  <si>
    <t>Трубопроводы из стальных электросварных труб наружный д. 89*3,5 мм</t>
  </si>
  <si>
    <t>5</t>
  </si>
  <si>
    <t>5.1</t>
  </si>
  <si>
    <t>6</t>
  </si>
  <si>
    <t>6.1</t>
  </si>
  <si>
    <t>6.2</t>
  </si>
  <si>
    <t>7</t>
  </si>
  <si>
    <t>7.1</t>
  </si>
  <si>
    <t>7.2</t>
  </si>
  <si>
    <t>7.3</t>
  </si>
  <si>
    <t>Трубопроводы из стальных электросварных труб для отопления д. 76*3,5 мм</t>
  </si>
  <si>
    <t>8</t>
  </si>
  <si>
    <t>8.1</t>
  </si>
  <si>
    <t>9.1</t>
  </si>
  <si>
    <t>9.2</t>
  </si>
  <si>
    <t>Крепления для трубопроводов</t>
  </si>
  <si>
    <t>Установка сильфонных компенсаторов с несъемным кожухом диаметром труб: до 50 мм</t>
  </si>
  <si>
    <t>10.1</t>
  </si>
  <si>
    <t>Компенсатор сильфонный осевой 32 мм</t>
  </si>
  <si>
    <t>10.2</t>
  </si>
  <si>
    <t>Компенсатор сильфонный осевой 40 мм</t>
  </si>
  <si>
    <t>10.3</t>
  </si>
  <si>
    <t>Прокладка трубопроводов отопления из стальных водогазопроводных неоцинкованных труб диаметром: 40 мм</t>
  </si>
  <si>
    <t>11.1</t>
  </si>
  <si>
    <t>11.2</t>
  </si>
  <si>
    <t>11.3</t>
  </si>
  <si>
    <t>Прокладка трубопроводов отопления из стальных водогазопроводных неоцинкованных труб диаметром: 32 мм</t>
  </si>
  <si>
    <t>12.1</t>
  </si>
  <si>
    <t>12.2</t>
  </si>
  <si>
    <t>13</t>
  </si>
  <si>
    <t>Установка воздухоотводчиков</t>
  </si>
  <si>
    <t>13.1</t>
  </si>
  <si>
    <t>13.2</t>
  </si>
  <si>
    <t>Прокладка трубопроводов отопления из стальных водогазопроводных неоцинкованных труб диаметром: 25 мм</t>
  </si>
  <si>
    <t>14.1</t>
  </si>
  <si>
    <t>14.2</t>
  </si>
  <si>
    <t>Прокладка трубопроводов отопления из стальных водогазопроводных неоцинкованных труб диаметром: 20 мм</t>
  </si>
  <si>
    <t>15.1</t>
  </si>
  <si>
    <t>15.2</t>
  </si>
  <si>
    <t>15.3</t>
  </si>
  <si>
    <t>Прокладка трубопроводов отопления из стальных водогазопроводных неоцинкованных труб диаметром: 15 мм</t>
  </si>
  <si>
    <t>16.1</t>
  </si>
  <si>
    <t>16.2</t>
  </si>
  <si>
    <t xml:space="preserve">Крепления для трубопроводов  </t>
  </si>
  <si>
    <t>16.3</t>
  </si>
  <si>
    <t>Огрунтовка металлических поверхностей за один раз: грунтовкой ГФ-021</t>
  </si>
  <si>
    <r>
      <t>м</t>
    </r>
    <r>
      <rPr>
        <b/>
        <vertAlign val="superscript"/>
        <sz val="11"/>
        <rFont val="Times New Roman"/>
        <family val="1"/>
        <charset val="204"/>
      </rPr>
      <t>2</t>
    </r>
  </si>
  <si>
    <t>17.1</t>
  </si>
  <si>
    <t>Грунтовка ГФ-021 красно-коричневая</t>
  </si>
  <si>
    <t>17.2</t>
  </si>
  <si>
    <t>Ксилол нефтяной марки А</t>
  </si>
  <si>
    <t>Окраска металлических огрунтованных поверхностей: эмалью ПФ-115</t>
  </si>
  <si>
    <t>18.1</t>
  </si>
  <si>
    <t>Уайт-спирит</t>
  </si>
  <si>
    <t>18.2</t>
  </si>
  <si>
    <t>Эмаль ПФ-115 серая</t>
  </si>
  <si>
    <t>19.1</t>
  </si>
  <si>
    <t>20</t>
  </si>
  <si>
    <t>20.1</t>
  </si>
  <si>
    <t>20.2</t>
  </si>
  <si>
    <t>20.3</t>
  </si>
  <si>
    <t>20.4</t>
  </si>
  <si>
    <t>Разводка квартир</t>
  </si>
  <si>
    <t>Прокладка трубопроводов из сшитого полиэтилена в гофре диаметр труб: 16-20 мм, в том числе гидравлические испытания</t>
  </si>
  <si>
    <t>21.1</t>
  </si>
  <si>
    <t>21.2</t>
  </si>
  <si>
    <t xml:space="preserve">Труба гофра ПНД Ø25 для трубы 16 мм </t>
  </si>
  <si>
    <t>21.3</t>
  </si>
  <si>
    <t xml:space="preserve">Труба гофра ПНД Ø 32 для трубы 20 мм </t>
  </si>
  <si>
    <t>22.1</t>
  </si>
  <si>
    <t>22.3</t>
  </si>
  <si>
    <t xml:space="preserve">Монтаж коллекторных групп </t>
  </si>
  <si>
    <t>Прибор, масса, кг, до:1,5(квартирные тепловычислители)</t>
  </si>
  <si>
    <t>Радиаторы квартир</t>
  </si>
  <si>
    <t>100кВт</t>
  </si>
  <si>
    <t>28.1</t>
  </si>
  <si>
    <t>28.2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</si>
  <si>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</si>
  <si>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</si>
  <si>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</si>
  <si>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</si>
  <si>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</si>
  <si>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</si>
  <si>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</si>
  <si>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</si>
  <si>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</si>
  <si>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</si>
  <si>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28.13</t>
  </si>
  <si>
    <t>28.14</t>
  </si>
  <si>
    <t>28.15</t>
  </si>
  <si>
    <t>28.16</t>
  </si>
  <si>
    <t>28.17</t>
  </si>
  <si>
    <t>28.18</t>
  </si>
  <si>
    <t>28.19</t>
  </si>
  <si>
    <t>28.20</t>
  </si>
  <si>
    <t>28.21</t>
  </si>
  <si>
    <t>28.22</t>
  </si>
  <si>
    <t>28.23</t>
  </si>
  <si>
    <t>28.24</t>
  </si>
  <si>
    <t>28.25</t>
  </si>
  <si>
    <t>28.26</t>
  </si>
  <si>
    <t>28.27</t>
  </si>
  <si>
    <t>Установка термостатических элементов</t>
  </si>
  <si>
    <t>Гидравлическое испытание трубопроводов систем отопления диаметром: до 50 мм</t>
  </si>
  <si>
    <t>Гидравлическое испытание трубопроводов систем отопления диаметром: до 100 мм</t>
  </si>
  <si>
    <t>ИТОГО:</t>
  </si>
  <si>
    <t>СЕКЦИЯ 1</t>
  </si>
  <si>
    <t>Прокладка регистров 2-х трубных д.80 мм</t>
  </si>
  <si>
    <t>компл</t>
  </si>
  <si>
    <t>Прокладка трубопроводов отопления из стальных электросварных труб Ду 65 мм</t>
  </si>
  <si>
    <t>Крепления для трубопроводов 76 мм, в т.ч. 4 шт неподвижных опоры</t>
  </si>
  <si>
    <t>Прокладка трубопроводов отопления из стальных водогазопроводных неоцинкованных труб диаметром: 50 мм</t>
  </si>
  <si>
    <t>Компенсатор сильфонный осевой 50 мм (4 шт на магистрали, 4 шт на стояке)</t>
  </si>
  <si>
    <t>4</t>
  </si>
  <si>
    <t>5.2</t>
  </si>
  <si>
    <t>Крепления для трубопроводов, в том числе 8 шт неподвижных</t>
  </si>
  <si>
    <t xml:space="preserve">Автоматический воздухоотводчик SANEXT  Ø 15 </t>
  </si>
  <si>
    <t>Кран шаровый полнопроходной 15 мм (отсекающий вентиль перед воздухоотв)</t>
  </si>
  <si>
    <t>Изоляция трубопроводов цилиндрами минераловатными кашированными, покрытыми алюминиевой фольгой</t>
  </si>
  <si>
    <t>Цилиндры Rockwool 100 22х30</t>
  </si>
  <si>
    <t>Цилиндры Rockwool 100 22х40</t>
  </si>
  <si>
    <t>Цилиндры Rockwool 100 28х30</t>
  </si>
  <si>
    <t>Цилиндры Rockwool 100 28 х 40</t>
  </si>
  <si>
    <t>Цилиндры Rockwool 100 34х30</t>
  </si>
  <si>
    <t>Цилиндры Rockwool 100 44х30</t>
  </si>
  <si>
    <t>Цилиндры Rockwool 100 48х30</t>
  </si>
  <si>
    <t>Цилиндры Rockwool 100 60х30</t>
  </si>
  <si>
    <t>Цилиндры Rockwool 100 60х40</t>
  </si>
  <si>
    <t>Цилиндры Rockwool 100 76х40</t>
  </si>
  <si>
    <t>Труба полимерная 16*2,2 мм</t>
  </si>
  <si>
    <t>Трубки из вспененного полиэтилена для труб ∅16, 18/9-2</t>
  </si>
  <si>
    <t>Труба полимерная 20*2,8 мм</t>
  </si>
  <si>
    <t>Трубки из вспененного полиэтилена для труб ∅20, 22/9-2</t>
  </si>
  <si>
    <t xml:space="preserve">Теплосчетчик ультразвуковой  SANEXT Mono CU </t>
  </si>
  <si>
    <t xml:space="preserve">Установка радиаторов: стальных </t>
  </si>
  <si>
    <t>Вт</t>
  </si>
  <si>
    <t>радиатор  с бок. подкл  РОСТ К 21-500-1300</t>
  </si>
  <si>
    <t>радиатор  с бок. подкл  РОСТ К 22-500-1200</t>
  </si>
  <si>
    <t>радиатор  с нижним  подкл РОСТ  KV 11-500Г-800</t>
  </si>
  <si>
    <t>радиатор  с нижним  подкл РОСТ  KV 11-500Г-900</t>
  </si>
  <si>
    <t>радиатор  с нижним  подкл РОСТ  KV 11-500Г-1000</t>
  </si>
  <si>
    <t>радиатор  с нижним  подкл РОСТ  KV 11-500Г-1100</t>
  </si>
  <si>
    <t>радиатор  с нижним  подкл РОСТ  KV 11-500Г-1200</t>
  </si>
  <si>
    <t>радиатор  с нижним  подкл РОСТ  KV 11-500Г-1300</t>
  </si>
  <si>
    <t>радиатор  с нижним  подкл РОСТ  KV 21-500Г-800</t>
  </si>
  <si>
    <t>радиатор  с нижним  подкл РОСТ  KV 21-500Г-900</t>
  </si>
  <si>
    <t>радиатор  с нижним  подкл РОСТ  KV 21-500Г-1000</t>
  </si>
  <si>
    <t>радиатор  с нижним  подкл РОСТ  KV 21-500Г-1100</t>
  </si>
  <si>
    <t>радиатор  с нижним  подкл РОСТ  KV 21-500Г-1200</t>
  </si>
  <si>
    <t>радиатор  с нижним  подкл РОСТ  KV 21-500Г-1300</t>
  </si>
  <si>
    <t>радиатор  с нижним  подкл РОСТ  KV 21-500Г-1500</t>
  </si>
  <si>
    <t>радиатор  с нижним  подкл РОСТ  KV 22-500Г-800</t>
  </si>
  <si>
    <t>радиатор  с нижним  подкл РОСТ  KV 22-500Г-900</t>
  </si>
  <si>
    <t>радиатор  с нижним  подкл РОСТ  KV 22-500Г-1000</t>
  </si>
  <si>
    <t>радиатор  с нижним  подкл РОСТ  KV 22-500Г-1100</t>
  </si>
  <si>
    <t>радиатор  с нижним  подкл РОСТ  KV 22-500Г-1300</t>
  </si>
  <si>
    <t>радиатор  с нижним  подкл РОСТ  KV 22-500Г-1400</t>
  </si>
  <si>
    <t>радиатор  с нижним  подкл РОСТ  KV 22-500Г-1500</t>
  </si>
  <si>
    <t>радиатор  с нижним  подкл РОСТ  KV 33-500Г-400</t>
  </si>
  <si>
    <t>радиатор  с нижним  подкл РОСТ  KV 33-500Г-500</t>
  </si>
  <si>
    <t>радиатор  с нижним  подкл РОСТ  KV 33-500Г-600</t>
  </si>
  <si>
    <t>радиатор  с нижним  подкл РОСТ  KV 33-500Г-700</t>
  </si>
  <si>
    <t>радиатор  с нижним  подкл РОСТ  KV 33-500Г-800</t>
  </si>
  <si>
    <t>радиатор  с нижним  подкл РОСТ  KV 33-500Г-900</t>
  </si>
  <si>
    <t>радиатор  с нижним  подкл РОСТ  KV 33-500Г-1000</t>
  </si>
  <si>
    <t>радиатор  с нижним  подкл РОСТ  KV 33-500Г-1100</t>
  </si>
  <si>
    <t>Термостатический элемент SANEXT M30*1,5</t>
  </si>
  <si>
    <t>Вентиль термостатический ручной RV-П</t>
  </si>
  <si>
    <t>Вентиль термостатический прямой с предварительной настройкой RV2-П</t>
  </si>
  <si>
    <t>Установка клапанов запорных</t>
  </si>
  <si>
    <t>Запорный клапан прямой LV2-П</t>
  </si>
  <si>
    <t>Узел нижнего подключения радиатора, H-образный R 3/4 Евроконус - G3/4 Евроконус</t>
  </si>
  <si>
    <t>Нипель переходной для H-образного фитинга R 3/4, евроконус - R 1/2</t>
  </si>
  <si>
    <t>Трубка L-образная d15 для подключения радиатора</t>
  </si>
  <si>
    <r>
      <t xml:space="preserve">Шаровый полнопроходной кран Sanext, ВР, рукояткой ручка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50 мм</t>
    </r>
  </si>
  <si>
    <t>Установка вентилей, задвижек, затворов, клапанов обратных, кранов проходных на трубопроводах из стальных труб диаметром: до 50 мм</t>
  </si>
  <si>
    <r>
      <t xml:space="preserve">Ручной балансировочный клапан фланцевый "SANEXT STP-F"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50 мм</t>
    </r>
  </si>
  <si>
    <r>
      <t xml:space="preserve">Шаровый полнопроходной кран Sanext, ВР, рукояткой бабочка </t>
    </r>
    <r>
      <rPr>
        <sz val="11"/>
        <rFont val="Calibri"/>
        <family val="2"/>
        <charset val="204"/>
      </rPr>
      <t>Ø1</t>
    </r>
    <r>
      <rPr>
        <sz val="11"/>
        <rFont val="Times New Roman"/>
        <family val="1"/>
        <charset val="204"/>
      </rPr>
      <t>5 мм(слив стояков)8151</t>
    </r>
  </si>
  <si>
    <r>
      <t xml:space="preserve">Шаровый полнопроходной кран Sanext, ВР, рукояткой бабочка </t>
    </r>
    <r>
      <rPr>
        <sz val="11"/>
        <rFont val="Calibri"/>
        <family val="2"/>
        <charset val="204"/>
      </rPr>
      <t>Ø1</t>
    </r>
    <r>
      <rPr>
        <sz val="11"/>
        <rFont val="Times New Roman"/>
        <family val="1"/>
        <charset val="204"/>
      </rPr>
      <t>5 мм 8151</t>
    </r>
  </si>
  <si>
    <t>Ручной запорно-измерительный клапан "SANEXT STP" с плавной предв. Настройкой (6500)</t>
  </si>
  <si>
    <r>
      <t xml:space="preserve">Шаровый кран Sanext, НР-ВР со сгоном (Американка), рукояткой типа бабочка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15 мм 8771</t>
    </r>
  </si>
  <si>
    <t>ИТОГО по секции 1</t>
  </si>
  <si>
    <t>СЕКЦИЯ 2</t>
  </si>
  <si>
    <t>Прокладка регистров 4-х трубных д.80 мм</t>
  </si>
  <si>
    <t>Регистр 2-х трубный 1000мм д. 89*3,0 мм GS-2-80</t>
  </si>
  <si>
    <t>Регистр 4-х трубный 1500мм д. 89*3,0 мм GS-4-80</t>
  </si>
  <si>
    <t>Регистр 4-х трубный 1000мм д. 89*3,0 мм GS-4-80</t>
  </si>
  <si>
    <t>Прокладка трубопроводов отопления из стальных электросварных труб диаметром: 80 мм</t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</si>
  <si>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32Х3,2 мм</t>
    </r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</si>
  <si>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25х3,2 мм</t>
    </r>
  </si>
  <si>
    <t>Крепления для трубопроводов, в том числе 6 шт неподвижных</t>
  </si>
  <si>
    <r>
      <t>Трубопроводы из стальных водогазопроводных неоцинкованных труб для систем отопления,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20х2,8 мм</t>
    </r>
  </si>
  <si>
    <t>Крепления для трубопроводов, в том числе 2 неподвижных</t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</si>
  <si>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15х2,8 мм</t>
    </r>
  </si>
  <si>
    <t>Цилиндры Rockwool 100 48х40</t>
  </si>
  <si>
    <t>Цилиндры Rockwool 100 90х40</t>
  </si>
  <si>
    <t>Узел распределительный этажный SF32-5-L-20-DPV20-SM20-STP11121</t>
  </si>
  <si>
    <t>радиатор  с нижним  подкл РОСТ  KV 22-500Г-600</t>
  </si>
  <si>
    <t>ИТОГО по секции 2</t>
  </si>
  <si>
    <t>Всего, Вт</t>
  </si>
  <si>
    <t>кВТ</t>
  </si>
  <si>
    <t>кВт</t>
  </si>
  <si>
    <t xml:space="preserve">ОТОПЛЕНИЕ </t>
  </si>
  <si>
    <t>4.4</t>
  </si>
  <si>
    <t>8.2</t>
  </si>
  <si>
    <t>11.4</t>
  </si>
  <si>
    <t>14</t>
  </si>
  <si>
    <t>14.3</t>
  </si>
  <si>
    <t>14.4</t>
  </si>
  <si>
    <t>14.5</t>
  </si>
  <si>
    <t>14.6</t>
  </si>
  <si>
    <t>14.7</t>
  </si>
  <si>
    <t>14.8</t>
  </si>
  <si>
    <t>14.9</t>
  </si>
  <si>
    <t>14.10</t>
  </si>
  <si>
    <t>15.4</t>
  </si>
  <si>
    <t>15.5</t>
  </si>
  <si>
    <t>15.6</t>
  </si>
  <si>
    <t>16.4</t>
  </si>
  <si>
    <t>16.5</t>
  </si>
  <si>
    <t>16.6</t>
  </si>
  <si>
    <t>17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</si>
  <si>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</si>
  <si>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</si>
  <si>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</si>
  <si>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</si>
  <si>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</si>
  <si>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</si>
  <si>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</si>
  <si>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</si>
  <si>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18.14</t>
  </si>
  <si>
    <t>18.15</t>
  </si>
  <si>
    <t>18.20</t>
  </si>
  <si>
    <t>18.22</t>
  </si>
  <si>
    <t>18.23</t>
  </si>
  <si>
    <t>18.25</t>
  </si>
  <si>
    <t>18.26</t>
  </si>
  <si>
    <t>18.27</t>
  </si>
  <si>
    <t>19.2</t>
  </si>
  <si>
    <t>19.3</t>
  </si>
  <si>
    <t>8.3</t>
  </si>
  <si>
    <t>13.3</t>
  </si>
  <si>
    <t>16</t>
  </si>
  <si>
    <t>17.3</t>
  </si>
  <si>
    <t>17.4</t>
  </si>
  <si>
    <t>17.5</t>
  </si>
  <si>
    <t>17.6</t>
  </si>
  <si>
    <t>22.2</t>
  </si>
  <si>
    <t>Наименование организации участника тендера</t>
  </si>
  <si>
    <t xml:space="preserve">ИТОГО </t>
  </si>
  <si>
    <t>ИТОГО по секции 1:</t>
  </si>
  <si>
    <t>ИТОГО по секции 2:</t>
  </si>
  <si>
    <t>ИТОГО Коммерческое предложение</t>
  </si>
  <si>
    <t>в том числе НДС</t>
  </si>
  <si>
    <t>Чертежи: 14/П-14-V.17-ОВ1</t>
  </si>
  <si>
    <t>радиатор  с бок. подкл  РОСТ К 21-500-1200</t>
  </si>
  <si>
    <t>радиатор  с бок. подкл  РОСТ К 21-900-1300</t>
  </si>
  <si>
    <t>радиатор  с бок. подкл  РОСТ К 22-500-1500</t>
  </si>
  <si>
    <t>радиатор  с нижним  подкл РОСТ  KV 11-500Г-700</t>
  </si>
  <si>
    <r>
      <t xml:space="preserve">Трубопроводы из стальных водогазопроводных неоцинкованных труб с гильзами для систем отопления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50х3,5 мм</t>
    </r>
  </si>
  <si>
    <t>Крепления для трубопроводов 76 мм, в т.ч. 8 шт неподвижных опоры</t>
  </si>
  <si>
    <t>Крепления для трубопроводов, в том числе неподвижных опор  14 шт</t>
  </si>
  <si>
    <t>Крепления для трубопроводов, неподвижные опоры - 2шт</t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</si>
  <si>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40х3,5 мм</t>
    </r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</si>
  <si>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32х3,2мм</t>
    </r>
  </si>
  <si>
    <r>
      <t>Трубопроводы из стальных водогазопроводных неоцинкованных труб для систем отопления,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25*3,2 мм</t>
    </r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</si>
  <si>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20х2,8 мм</t>
    </r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</si>
  <si>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15*2,8 мм</t>
    </r>
  </si>
  <si>
    <t>КОММЕРЧЕСКОЕ ПРЕДЛОЖЕНИЕ №4</t>
  </si>
  <si>
    <t>Объект:«Многоэтажные жилые дома» по адресу: Ленинградская область,Всевложский муниципальный район, Бугровское сельское поселение, поселок Бугры, массив Центральное, стр. поз № 17,№18,№19,№20,№21,№22, №23. ( кадастровый номер земельного участка 47:07:0713003:912). Многоквартирный жилой дом стр. поз. 17</t>
  </si>
  <si>
    <r>
      <t xml:space="preserve">Ручной балансировочный клапан фланцевый "SANEXT STP-F"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40 мм</t>
    </r>
  </si>
  <si>
    <t>Узел распределительный этажный SF32-4-P-20-DPV20-SM20-STP1112</t>
  </si>
  <si>
    <t>Узел распределительный этажный SF32-5-L-20-DPV20-SM20-STP12211</t>
  </si>
  <si>
    <t>Узел распределительный этажный SF32-6-L-20-DPV20-SM20-STP111211</t>
  </si>
  <si>
    <t>Узел распределительный этажный SF40-5-L-25-DPV20-SM25-STP11121</t>
  </si>
  <si>
    <t>Узел распределительный этажный SF40-5-L-25-DPV20-SM25-STP12211</t>
  </si>
  <si>
    <t>Регистр 4-х трубный 2000мм д. 89*3,0 мм GS-4-80</t>
  </si>
  <si>
    <t>2.4</t>
  </si>
  <si>
    <t>радиатор  с бок. подкл  РОСТ К 22-900-1100</t>
  </si>
  <si>
    <t>радиатор  с нижним  подкл РОСТ  KV 21-500Г-600</t>
  </si>
  <si>
    <t>радиатор  с нижним  подкл РОСТ  KV 33-500Г-1300</t>
  </si>
  <si>
    <t>Узел распределительный этажный SF32-5-P-20-DPV20-SM20-STP11121</t>
  </si>
  <si>
    <t>Узел распределительный этажный SF40-6-L-25-DPV20-SM25-STP112211</t>
  </si>
  <si>
    <t>Узел распределительный этажный SF40-6-L-25-DPV20-SM25-STP122211</t>
  </si>
  <si>
    <t>Узел распределительный этажный SF40-7-L-25-DPV20-SM25-STP1112111</t>
  </si>
  <si>
    <t>Крепления для трубопроводов, в том числе неподвижных опор  16 шт</t>
  </si>
  <si>
    <r>
      <t xml:space="preserve">Трубопроводы из стальных водогазопроводных неоцинкованных труб для систем отопления,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40*3,5 мм</t>
    </r>
  </si>
  <si>
    <t>Крепления для трубопроводов,в том числе 2 неподвижных опор</t>
  </si>
  <si>
    <t xml:space="preserve">Компенсатор сильфонный осевой 50 мм </t>
  </si>
  <si>
    <r>
      <t xml:space="preserve">Ручной балансировочный клапан фланцевый "SANEXT STP-F" </t>
    </r>
    <r>
      <rPr>
        <sz val="11"/>
        <rFont val="Calibri"/>
        <family val="2"/>
        <charset val="204"/>
      </rPr>
      <t>Ø5</t>
    </r>
    <r>
      <rPr>
        <sz val="11"/>
        <rFont val="Times New Roman"/>
        <family val="1"/>
        <charset val="204"/>
      </rPr>
      <t>0 мм</t>
    </r>
  </si>
  <si>
    <t>Компенсатор сильфонный осевой с кожухом «Энергия-Термо» Ду 65 мм, Ру 1,6 Мпа</t>
  </si>
  <si>
    <t>Установка сильфонных компенсаторов с несъемным кожухом диаметром труб: 65 мм</t>
  </si>
  <si>
    <t>Ручной запорно-измерительный клапан "SANEXT STP" с плавной предварительной настройкой 6500</t>
  </si>
  <si>
    <t>18.11</t>
  </si>
  <si>
    <t>18.12</t>
  </si>
  <si>
    <t>18.13</t>
  </si>
  <si>
    <t>18.16</t>
  </si>
  <si>
    <t>18.17</t>
  </si>
  <si>
    <t>18.18</t>
  </si>
  <si>
    <t>18.19</t>
  </si>
  <si>
    <t>18.21</t>
  </si>
  <si>
    <t>18.24</t>
  </si>
  <si>
    <t>18.28</t>
  </si>
  <si>
    <t>7.4</t>
  </si>
  <si>
    <t>11</t>
  </si>
  <si>
    <t>17.7</t>
  </si>
  <si>
    <t>17.8</t>
  </si>
  <si>
    <t>17.9</t>
  </si>
  <si>
    <t>17.10</t>
  </si>
  <si>
    <t>17.11</t>
  </si>
  <si>
    <t>17.12</t>
  </si>
  <si>
    <t>19.4</t>
  </si>
  <si>
    <t>19.5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</si>
  <si>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</si>
  <si>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</si>
  <si>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</si>
  <si>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</si>
  <si>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</si>
  <si>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</si>
  <si>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</si>
  <si>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</si>
  <si>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</si>
  <si>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</si>
  <si>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</si>
  <si>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</si>
  <si>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</si>
  <si>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</si>
  <si>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</si>
  <si>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</si>
  <si>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21.20</t>
  </si>
  <si>
    <t>21.21</t>
  </si>
  <si>
    <t>21.22</t>
  </si>
  <si>
    <t>21.23</t>
  </si>
  <si>
    <t>21.24</t>
  </si>
  <si>
    <t>21.25</t>
  </si>
  <si>
    <t>21.26</t>
  </si>
  <si>
    <t>21.27</t>
  </si>
  <si>
    <t>21.28</t>
  </si>
  <si>
    <t>23</t>
  </si>
  <si>
    <t>23.1</t>
  </si>
  <si>
    <t>23.2</t>
  </si>
  <si>
    <t>23.3</t>
  </si>
  <si>
    <t>23.4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</si>
</sst>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" fontId="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4" fontId="7" fillId="0" borderId="20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top" wrapText="1"/>
    </xf>
    <xf numFmtId="4" fontId="5" fillId="0" borderId="15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right" vertical="center" wrapText="1"/>
    </xf>
    <xf numFmtId="0" fontId="11" fillId="0" borderId="21" xfId="0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right" vertical="center" wrapText="1"/>
    </xf>
    <xf numFmtId="9" fontId="4" fillId="0" borderId="21" xfId="0" applyNumberFormat="1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" fontId="4" fillId="4" borderId="16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6" fillId="4" borderId="14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F9E55-E1F2-4E80-9841-97AD1A24ABAA}">
  <dimension ref="A1:K253"/>
  <sheetViews>
    <sheetView tabSelected="1" topLeftCell="A58" workbookViewId="0">
      <selection activeCell="C86" sqref="C86"/>
    </sheetView>
  </sheetViews>
  <sheetFormatPr defaultColWidth="9.140625" defaultRowHeight="15" x14ac:dyDescent="0.25"/>
  <cols>
    <col min="1" max="1" width="8.5703125" style="87" customWidth="1"/>
    <col min="2" max="2" width="15.140625" style="88" customWidth="1"/>
    <col min="3" max="3" width="73.28515625" style="87" customWidth="1"/>
    <col min="4" max="4" width="9.28515625" style="87" customWidth="1"/>
    <col min="5" max="5" width="10.42578125" style="89" customWidth="1"/>
    <col min="6" max="6" width="13.28515625" style="89" customWidth="1"/>
    <col min="7" max="7" width="11.85546875" style="89" customWidth="1"/>
    <col min="8" max="8" width="15.7109375" style="89" customWidth="1"/>
    <col min="9" max="9" width="15.42578125" style="65" customWidth="1"/>
    <col min="10" max="10" width="10.140625" style="65" customWidth="1"/>
    <col min="11" max="11" width="9.85546875" style="65" customWidth="1"/>
    <col min="12" max="16384" width="9.140625" style="65"/>
  </cols>
  <sheetData>
    <row r="1" spans="1:9" ht="15" customHeight="1" x14ac:dyDescent="0.25">
      <c r="A1" s="65"/>
      <c r="B1" s="83"/>
      <c r="C1" s="83"/>
      <c r="D1" s="65"/>
      <c r="E1" s="165"/>
      <c r="F1" s="165"/>
      <c r="G1" s="165"/>
      <c r="H1" s="165"/>
      <c r="I1" s="165"/>
    </row>
    <row r="2" spans="1:9" ht="15" customHeight="1" x14ac:dyDescent="0.25">
      <c r="A2" s="173" t="s">
        <v>277</v>
      </c>
      <c r="B2" s="173"/>
      <c r="C2" s="173"/>
      <c r="D2" s="165"/>
      <c r="E2" s="165"/>
      <c r="F2" s="165"/>
      <c r="G2" s="165"/>
      <c r="H2" s="165"/>
      <c r="I2" s="165"/>
    </row>
    <row r="3" spans="1:9" ht="9" customHeight="1" x14ac:dyDescent="0.25">
      <c r="A3" s="65"/>
      <c r="B3" s="83"/>
      <c r="C3" s="83"/>
      <c r="D3" s="84"/>
      <c r="E3" s="84"/>
      <c r="F3" s="84"/>
      <c r="G3" s="84"/>
      <c r="H3" s="84"/>
      <c r="I3" s="84"/>
    </row>
    <row r="4" spans="1:9" x14ac:dyDescent="0.25">
      <c r="A4" s="166" t="s">
        <v>297</v>
      </c>
      <c r="B4" s="166"/>
      <c r="C4" s="166"/>
      <c r="D4" s="166"/>
      <c r="E4" s="166"/>
      <c r="F4" s="166"/>
      <c r="G4" s="166"/>
      <c r="H4" s="166"/>
      <c r="I4" s="166"/>
    </row>
    <row r="5" spans="1:9" x14ac:dyDescent="0.25">
      <c r="A5" s="166" t="s">
        <v>231</v>
      </c>
      <c r="B5" s="166"/>
      <c r="C5" s="166"/>
      <c r="D5" s="166"/>
      <c r="E5" s="166"/>
      <c r="F5" s="166"/>
      <c r="G5" s="166"/>
      <c r="H5" s="166"/>
      <c r="I5" s="166"/>
    </row>
    <row r="6" spans="1:9" ht="7.5" customHeight="1" x14ac:dyDescent="0.25">
      <c r="A6" s="145"/>
      <c r="B6" s="84"/>
      <c r="C6" s="84"/>
      <c r="D6" s="145"/>
      <c r="E6" s="145"/>
      <c r="F6" s="145"/>
      <c r="G6" s="145"/>
      <c r="H6" s="145"/>
      <c r="I6" s="145"/>
    </row>
    <row r="7" spans="1:9" ht="46.5" customHeight="1" x14ac:dyDescent="0.25">
      <c r="A7" s="166" t="s">
        <v>298</v>
      </c>
      <c r="B7" s="166"/>
      <c r="C7" s="166"/>
      <c r="D7" s="166"/>
      <c r="E7" s="166"/>
      <c r="F7" s="166"/>
      <c r="G7" s="166"/>
      <c r="H7" s="166"/>
      <c r="I7" s="166"/>
    </row>
    <row r="8" spans="1:9" ht="7.5" customHeight="1" x14ac:dyDescent="0.25">
      <c r="A8" s="85"/>
      <c r="B8" s="86"/>
      <c r="C8" s="85"/>
      <c r="D8" s="85"/>
      <c r="E8" s="85"/>
      <c r="F8" s="85"/>
      <c r="G8" s="85"/>
      <c r="H8" s="85"/>
      <c r="I8" s="85"/>
    </row>
    <row r="9" spans="1:9" x14ac:dyDescent="0.25">
      <c r="A9" s="145"/>
      <c r="B9" s="84"/>
      <c r="C9" s="85" t="s">
        <v>283</v>
      </c>
      <c r="D9" s="65"/>
      <c r="E9" s="145"/>
      <c r="F9" s="145"/>
      <c r="G9" s="145"/>
      <c r="H9" s="145"/>
      <c r="I9" s="145"/>
    </row>
    <row r="10" spans="1:9" ht="7.5" customHeight="1" thickBot="1" x14ac:dyDescent="0.3"/>
    <row r="11" spans="1:9" s="90" customFormat="1" x14ac:dyDescent="0.25">
      <c r="A11" s="167" t="s">
        <v>0</v>
      </c>
      <c r="B11" s="169" t="s">
        <v>1</v>
      </c>
      <c r="C11" s="171" t="s">
        <v>2</v>
      </c>
      <c r="D11" s="171" t="s">
        <v>3</v>
      </c>
      <c r="E11" s="171" t="s">
        <v>4</v>
      </c>
      <c r="F11" s="162" t="s">
        <v>5</v>
      </c>
      <c r="G11" s="163"/>
      <c r="H11" s="164" t="s">
        <v>6</v>
      </c>
      <c r="I11" s="163"/>
    </row>
    <row r="12" spans="1:9" s="90" customFormat="1" ht="15.75" thickBot="1" x14ac:dyDescent="0.3">
      <c r="A12" s="168"/>
      <c r="B12" s="170"/>
      <c r="C12" s="172"/>
      <c r="D12" s="172"/>
      <c r="E12" s="172"/>
      <c r="F12" s="91" t="s">
        <v>7</v>
      </c>
      <c r="G12" s="92" t="s">
        <v>8</v>
      </c>
      <c r="H12" s="93" t="s">
        <v>7</v>
      </c>
      <c r="I12" s="92" t="s">
        <v>8</v>
      </c>
    </row>
    <row r="13" spans="1:9" s="90" customFormat="1" ht="15.75" thickBot="1" x14ac:dyDescent="0.3">
      <c r="A13" s="94">
        <v>1</v>
      </c>
      <c r="B13" s="95">
        <v>2</v>
      </c>
      <c r="C13" s="94">
        <v>3</v>
      </c>
      <c r="D13" s="95">
        <v>4</v>
      </c>
      <c r="E13" s="94">
        <v>5</v>
      </c>
      <c r="F13" s="95">
        <v>6</v>
      </c>
      <c r="G13" s="94">
        <v>7</v>
      </c>
      <c r="H13" s="95">
        <v>8</v>
      </c>
      <c r="I13" s="94">
        <v>9</v>
      </c>
    </row>
    <row r="14" spans="1:9" s="90" customFormat="1" x14ac:dyDescent="0.25">
      <c r="A14" s="146"/>
      <c r="B14" s="96"/>
      <c r="C14" s="97" t="s">
        <v>135</v>
      </c>
      <c r="D14" s="97"/>
      <c r="E14" s="97"/>
      <c r="F14" s="144"/>
      <c r="G14" s="143"/>
      <c r="H14" s="144"/>
      <c r="I14" s="143"/>
    </row>
    <row r="15" spans="1:9" x14ac:dyDescent="0.25">
      <c r="A15" s="67">
        <v>1</v>
      </c>
      <c r="B15" s="68" t="s">
        <v>9</v>
      </c>
      <c r="C15" s="69" t="s">
        <v>212</v>
      </c>
      <c r="D15" s="70" t="s">
        <v>10</v>
      </c>
      <c r="E15" s="70">
        <v>1</v>
      </c>
      <c r="F15" s="63"/>
      <c r="G15" s="66">
        <v>0</v>
      </c>
      <c r="H15" s="63"/>
      <c r="I15" s="66">
        <f>E15*G15</f>
        <v>0</v>
      </c>
    </row>
    <row r="16" spans="1:9" x14ac:dyDescent="0.25">
      <c r="A16" s="59" t="s">
        <v>11</v>
      </c>
      <c r="B16" s="60" t="s">
        <v>12</v>
      </c>
      <c r="C16" s="61" t="s">
        <v>215</v>
      </c>
      <c r="D16" s="62" t="s">
        <v>10</v>
      </c>
      <c r="E16" s="62">
        <v>1</v>
      </c>
      <c r="F16" s="63">
        <v>0</v>
      </c>
      <c r="G16" s="64"/>
      <c r="H16" s="63">
        <f>E16*F16</f>
        <v>0</v>
      </c>
      <c r="I16" s="64"/>
    </row>
    <row r="17" spans="1:9" x14ac:dyDescent="0.25">
      <c r="A17" s="59" t="s">
        <v>13</v>
      </c>
      <c r="B17" s="60" t="s">
        <v>12</v>
      </c>
      <c r="C17" s="61" t="s">
        <v>14</v>
      </c>
      <c r="D17" s="62" t="s">
        <v>137</v>
      </c>
      <c r="E17" s="62">
        <v>1</v>
      </c>
      <c r="F17" s="63">
        <v>0</v>
      </c>
      <c r="G17" s="64"/>
      <c r="H17" s="63">
        <f>E17*F17</f>
        <v>0</v>
      </c>
      <c r="I17" s="64"/>
    </row>
    <row r="18" spans="1:9" ht="27.75" customHeight="1" x14ac:dyDescent="0.25">
      <c r="A18" s="71" t="s">
        <v>15</v>
      </c>
      <c r="B18" s="72" t="s">
        <v>9</v>
      </c>
      <c r="C18" s="69" t="s">
        <v>204</v>
      </c>
      <c r="D18" s="70" t="s">
        <v>10</v>
      </c>
      <c r="E18" s="70">
        <v>4</v>
      </c>
      <c r="F18" s="73"/>
      <c r="G18" s="66">
        <v>0</v>
      </c>
      <c r="H18" s="73"/>
      <c r="I18" s="66">
        <f>E18*G18</f>
        <v>0</v>
      </c>
    </row>
    <row r="19" spans="1:9" x14ac:dyDescent="0.25">
      <c r="A19" s="59" t="s">
        <v>17</v>
      </c>
      <c r="B19" s="60" t="s">
        <v>12</v>
      </c>
      <c r="C19" s="61" t="s">
        <v>299</v>
      </c>
      <c r="D19" s="62" t="s">
        <v>10</v>
      </c>
      <c r="E19" s="62">
        <v>2</v>
      </c>
      <c r="F19" s="63">
        <v>0</v>
      </c>
      <c r="G19" s="64"/>
      <c r="H19" s="63">
        <f t="shared" ref="H19" si="0">E19*F19</f>
        <v>0</v>
      </c>
      <c r="I19" s="64"/>
    </row>
    <row r="20" spans="1:9" x14ac:dyDescent="0.25">
      <c r="A20" s="59" t="s">
        <v>20</v>
      </c>
      <c r="B20" s="60" t="s">
        <v>12</v>
      </c>
      <c r="C20" s="61" t="s">
        <v>205</v>
      </c>
      <c r="D20" s="62" t="s">
        <v>10</v>
      </c>
      <c r="E20" s="62">
        <v>2</v>
      </c>
      <c r="F20" s="63">
        <v>0</v>
      </c>
      <c r="G20" s="64"/>
      <c r="H20" s="63">
        <f>E20*F20</f>
        <v>0</v>
      </c>
      <c r="I20" s="64"/>
    </row>
    <row r="21" spans="1:9" ht="28.5" x14ac:dyDescent="0.25">
      <c r="A21" s="71" t="s">
        <v>22</v>
      </c>
      <c r="B21" s="72" t="s">
        <v>9</v>
      </c>
      <c r="C21" s="69" t="s">
        <v>138</v>
      </c>
      <c r="D21" s="70" t="s">
        <v>16</v>
      </c>
      <c r="E21" s="70">
        <v>62.7</v>
      </c>
      <c r="F21" s="63"/>
      <c r="G21" s="66">
        <v>0</v>
      </c>
      <c r="H21" s="63"/>
      <c r="I21" s="66">
        <f>E21*G21</f>
        <v>0</v>
      </c>
    </row>
    <row r="22" spans="1:9" x14ac:dyDescent="0.25">
      <c r="A22" s="59" t="s">
        <v>23</v>
      </c>
      <c r="B22" s="60" t="s">
        <v>12</v>
      </c>
      <c r="C22" s="61" t="s">
        <v>289</v>
      </c>
      <c r="D22" s="62" t="s">
        <v>19</v>
      </c>
      <c r="E22" s="98">
        <f>E21/4*3.4</f>
        <v>53.295000000000002</v>
      </c>
      <c r="F22" s="63">
        <v>0</v>
      </c>
      <c r="G22" s="66"/>
      <c r="H22" s="63">
        <f>E22*F22</f>
        <v>0</v>
      </c>
      <c r="I22" s="64"/>
    </row>
    <row r="23" spans="1:9" x14ac:dyDescent="0.25">
      <c r="A23" s="59" t="s">
        <v>24</v>
      </c>
      <c r="B23" s="60" t="s">
        <v>12</v>
      </c>
      <c r="C23" s="61" t="s">
        <v>39</v>
      </c>
      <c r="D23" s="62" t="s">
        <v>16</v>
      </c>
      <c r="E23" s="62">
        <v>62.7</v>
      </c>
      <c r="F23" s="63">
        <v>0</v>
      </c>
      <c r="G23" s="64"/>
      <c r="H23" s="63">
        <f>E23*F23</f>
        <v>0</v>
      </c>
      <c r="I23" s="64"/>
    </row>
    <row r="24" spans="1:9" ht="33.75" customHeight="1" x14ac:dyDescent="0.25">
      <c r="A24" s="71" t="s">
        <v>142</v>
      </c>
      <c r="B24" s="72" t="s">
        <v>9</v>
      </c>
      <c r="C24" s="69" t="s">
        <v>140</v>
      </c>
      <c r="D24" s="70" t="s">
        <v>16</v>
      </c>
      <c r="E24" s="70">
        <v>211.9</v>
      </c>
      <c r="F24" s="73"/>
      <c r="G24" s="99">
        <v>0</v>
      </c>
      <c r="H24" s="73"/>
      <c r="I24" s="66">
        <f>E24*G24</f>
        <v>0</v>
      </c>
    </row>
    <row r="25" spans="1:9" ht="30" x14ac:dyDescent="0.25">
      <c r="A25" s="59" t="s">
        <v>25</v>
      </c>
      <c r="B25" s="60" t="s">
        <v>12</v>
      </c>
      <c r="C25" s="61" t="s">
        <v>288</v>
      </c>
      <c r="D25" s="62" t="s">
        <v>16</v>
      </c>
      <c r="E25" s="62">
        <v>216.5</v>
      </c>
      <c r="F25" s="63">
        <v>0</v>
      </c>
      <c r="G25" s="66"/>
      <c r="H25" s="63">
        <f t="shared" ref="H25:H31" si="1">E25*F25</f>
        <v>0</v>
      </c>
      <c r="I25" s="64"/>
    </row>
    <row r="26" spans="1:9" x14ac:dyDescent="0.25">
      <c r="A26" s="59" t="s">
        <v>27</v>
      </c>
      <c r="B26" s="60" t="s">
        <v>12</v>
      </c>
      <c r="C26" s="61" t="s">
        <v>290</v>
      </c>
      <c r="D26" s="62" t="s">
        <v>19</v>
      </c>
      <c r="E26" s="98">
        <f>E24/3*2.43</f>
        <v>171.63900000000004</v>
      </c>
      <c r="F26" s="63">
        <v>0</v>
      </c>
      <c r="G26" s="66"/>
      <c r="H26" s="63">
        <f t="shared" si="1"/>
        <v>0</v>
      </c>
      <c r="I26" s="64"/>
    </row>
    <row r="27" spans="1:9" x14ac:dyDescent="0.25">
      <c r="A27" s="59" t="s">
        <v>28</v>
      </c>
      <c r="B27" s="60" t="s">
        <v>12</v>
      </c>
      <c r="C27" s="61" t="s">
        <v>203</v>
      </c>
      <c r="D27" s="62" t="s">
        <v>10</v>
      </c>
      <c r="E27" s="98">
        <v>8</v>
      </c>
      <c r="F27" s="63">
        <v>0</v>
      </c>
      <c r="G27" s="66"/>
      <c r="H27" s="63">
        <f>E27*F27</f>
        <v>0</v>
      </c>
      <c r="I27" s="64"/>
    </row>
    <row r="28" spans="1:9" ht="30" x14ac:dyDescent="0.25">
      <c r="A28" s="59" t="s">
        <v>232</v>
      </c>
      <c r="B28" s="60" t="s">
        <v>12</v>
      </c>
      <c r="C28" s="61" t="s">
        <v>206</v>
      </c>
      <c r="D28" s="62" t="s">
        <v>10</v>
      </c>
      <c r="E28" s="98">
        <v>8</v>
      </c>
      <c r="F28" s="63">
        <v>0</v>
      </c>
      <c r="G28" s="66"/>
      <c r="H28" s="63">
        <f>E28*F28</f>
        <v>0</v>
      </c>
      <c r="I28" s="64"/>
    </row>
    <row r="29" spans="1:9" ht="28.5" x14ac:dyDescent="0.25">
      <c r="A29" s="71" t="s">
        <v>30</v>
      </c>
      <c r="B29" s="72" t="s">
        <v>9</v>
      </c>
      <c r="C29" s="69" t="s">
        <v>45</v>
      </c>
      <c r="D29" s="70" t="s">
        <v>10</v>
      </c>
      <c r="E29" s="70">
        <f>SUM(E30:E31)</f>
        <v>16</v>
      </c>
      <c r="F29" s="73"/>
      <c r="G29" s="66">
        <v>0</v>
      </c>
      <c r="H29" s="63"/>
      <c r="I29" s="66">
        <f>E29*G29</f>
        <v>0</v>
      </c>
    </row>
    <row r="30" spans="1:9" x14ac:dyDescent="0.25">
      <c r="A30" s="59" t="s">
        <v>31</v>
      </c>
      <c r="B30" s="60" t="s">
        <v>12</v>
      </c>
      <c r="C30" s="61" t="s">
        <v>47</v>
      </c>
      <c r="D30" s="62" t="s">
        <v>10</v>
      </c>
      <c r="E30" s="62">
        <v>8</v>
      </c>
      <c r="F30" s="63">
        <v>0</v>
      </c>
      <c r="G30" s="66"/>
      <c r="H30" s="63">
        <f t="shared" ref="H30" si="2">E30*F30</f>
        <v>0</v>
      </c>
      <c r="I30" s="64"/>
    </row>
    <row r="31" spans="1:9" x14ac:dyDescent="0.25">
      <c r="A31" s="59" t="s">
        <v>143</v>
      </c>
      <c r="B31" s="60" t="s">
        <v>12</v>
      </c>
      <c r="C31" s="61" t="s">
        <v>141</v>
      </c>
      <c r="D31" s="62" t="s">
        <v>10</v>
      </c>
      <c r="E31" s="62">
        <v>8</v>
      </c>
      <c r="F31" s="63">
        <v>0</v>
      </c>
      <c r="G31" s="66"/>
      <c r="H31" s="63">
        <f t="shared" si="1"/>
        <v>0</v>
      </c>
      <c r="I31" s="64"/>
    </row>
    <row r="32" spans="1:9" ht="28.5" x14ac:dyDescent="0.25">
      <c r="A32" s="67">
        <v>6</v>
      </c>
      <c r="B32" s="68" t="s">
        <v>9</v>
      </c>
      <c r="C32" s="69" t="s">
        <v>51</v>
      </c>
      <c r="D32" s="70" t="s">
        <v>16</v>
      </c>
      <c r="E32" s="70">
        <v>45.6</v>
      </c>
      <c r="F32" s="63"/>
      <c r="G32" s="66">
        <v>0</v>
      </c>
      <c r="H32" s="63"/>
      <c r="I32" s="66">
        <f>E32*G32</f>
        <v>0</v>
      </c>
    </row>
    <row r="33" spans="1:9" ht="30" x14ac:dyDescent="0.25">
      <c r="A33" s="59" t="s">
        <v>33</v>
      </c>
      <c r="B33" s="60" t="s">
        <v>12</v>
      </c>
      <c r="C33" s="61" t="s">
        <v>292</v>
      </c>
      <c r="D33" s="62" t="s">
        <v>16</v>
      </c>
      <c r="E33" s="62">
        <v>45.6</v>
      </c>
      <c r="F33" s="63">
        <v>0</v>
      </c>
      <c r="G33" s="66"/>
      <c r="H33" s="63">
        <f t="shared" ref="H33:H34" si="3">E33*F33</f>
        <v>0</v>
      </c>
      <c r="I33" s="64"/>
    </row>
    <row r="34" spans="1:9" x14ac:dyDescent="0.25">
      <c r="A34" s="59" t="s">
        <v>34</v>
      </c>
      <c r="B34" s="60" t="s">
        <v>12</v>
      </c>
      <c r="C34" s="61" t="s">
        <v>291</v>
      </c>
      <c r="D34" s="62" t="s">
        <v>19</v>
      </c>
      <c r="E34" s="100">
        <f>E32/3*2.18</f>
        <v>33.136000000000003</v>
      </c>
      <c r="F34" s="63">
        <v>0</v>
      </c>
      <c r="G34" s="66"/>
      <c r="H34" s="63">
        <f t="shared" si="3"/>
        <v>0</v>
      </c>
      <c r="I34" s="64"/>
    </row>
    <row r="35" spans="1:9" ht="28.5" x14ac:dyDescent="0.25">
      <c r="A35" s="67">
        <v>7</v>
      </c>
      <c r="B35" s="68" t="s">
        <v>9</v>
      </c>
      <c r="C35" s="69" t="s">
        <v>55</v>
      </c>
      <c r="D35" s="70" t="s">
        <v>16</v>
      </c>
      <c r="E35" s="70">
        <v>51.3</v>
      </c>
      <c r="F35" s="63"/>
      <c r="G35" s="66">
        <v>0</v>
      </c>
      <c r="H35" s="63"/>
      <c r="I35" s="66">
        <f>E35*G35</f>
        <v>0</v>
      </c>
    </row>
    <row r="36" spans="1:9" ht="30" x14ac:dyDescent="0.25">
      <c r="A36" s="59" t="s">
        <v>36</v>
      </c>
      <c r="B36" s="60" t="s">
        <v>12</v>
      </c>
      <c r="C36" s="61" t="s">
        <v>293</v>
      </c>
      <c r="D36" s="62" t="s">
        <v>16</v>
      </c>
      <c r="E36" s="62">
        <v>51.3</v>
      </c>
      <c r="F36" s="63">
        <v>0</v>
      </c>
      <c r="G36" s="66"/>
      <c r="H36" s="63">
        <f t="shared" ref="H36:H40" si="4">E36*F36</f>
        <v>0</v>
      </c>
      <c r="I36" s="64"/>
    </row>
    <row r="37" spans="1:9" x14ac:dyDescent="0.25">
      <c r="A37" s="59" t="s">
        <v>37</v>
      </c>
      <c r="B37" s="60" t="s">
        <v>12</v>
      </c>
      <c r="C37" s="61" t="s">
        <v>44</v>
      </c>
      <c r="D37" s="62" t="s">
        <v>19</v>
      </c>
      <c r="E37" s="98">
        <f>E35/2.5*1.75</f>
        <v>35.909999999999997</v>
      </c>
      <c r="F37" s="63">
        <v>0</v>
      </c>
      <c r="G37" s="66"/>
      <c r="H37" s="63">
        <f t="shared" si="4"/>
        <v>0</v>
      </c>
      <c r="I37" s="64"/>
    </row>
    <row r="38" spans="1:9" x14ac:dyDescent="0.25">
      <c r="A38" s="71" t="s">
        <v>40</v>
      </c>
      <c r="B38" s="72" t="s">
        <v>9</v>
      </c>
      <c r="C38" s="69" t="s">
        <v>59</v>
      </c>
      <c r="D38" s="70" t="s">
        <v>10</v>
      </c>
      <c r="E38" s="70">
        <v>4</v>
      </c>
      <c r="F38" s="73"/>
      <c r="G38" s="66">
        <v>0</v>
      </c>
      <c r="H38" s="73"/>
      <c r="I38" s="66">
        <f>E38*G38</f>
        <v>0</v>
      </c>
    </row>
    <row r="39" spans="1:9" x14ac:dyDescent="0.25">
      <c r="A39" s="59" t="s">
        <v>41</v>
      </c>
      <c r="B39" s="60" t="s">
        <v>12</v>
      </c>
      <c r="C39" s="61" t="s">
        <v>145</v>
      </c>
      <c r="D39" s="62" t="s">
        <v>10</v>
      </c>
      <c r="E39" s="62">
        <v>4</v>
      </c>
      <c r="F39" s="63">
        <v>0</v>
      </c>
      <c r="G39" s="66"/>
      <c r="H39" s="63">
        <f t="shared" si="4"/>
        <v>0</v>
      </c>
      <c r="I39" s="64"/>
    </row>
    <row r="40" spans="1:9" ht="30" x14ac:dyDescent="0.25">
      <c r="A40" s="59" t="s">
        <v>233</v>
      </c>
      <c r="B40" s="60" t="s">
        <v>12</v>
      </c>
      <c r="C40" s="61" t="s">
        <v>146</v>
      </c>
      <c r="D40" s="62" t="s">
        <v>10</v>
      </c>
      <c r="E40" s="62">
        <v>4</v>
      </c>
      <c r="F40" s="63">
        <v>0</v>
      </c>
      <c r="G40" s="66"/>
      <c r="H40" s="63">
        <f t="shared" si="4"/>
        <v>0</v>
      </c>
      <c r="I40" s="64"/>
    </row>
    <row r="41" spans="1:9" ht="28.5" x14ac:dyDescent="0.25">
      <c r="A41" s="67">
        <v>9</v>
      </c>
      <c r="B41" s="68" t="s">
        <v>9</v>
      </c>
      <c r="C41" s="69" t="s">
        <v>62</v>
      </c>
      <c r="D41" s="70" t="s">
        <v>16</v>
      </c>
      <c r="E41" s="70">
        <v>25.7</v>
      </c>
      <c r="F41" s="63"/>
      <c r="G41" s="66">
        <v>0</v>
      </c>
      <c r="H41" s="63"/>
      <c r="I41" s="66">
        <f>E41*G41</f>
        <v>0</v>
      </c>
    </row>
    <row r="42" spans="1:9" ht="30" x14ac:dyDescent="0.25">
      <c r="A42" s="59" t="s">
        <v>42</v>
      </c>
      <c r="B42" s="60" t="s">
        <v>12</v>
      </c>
      <c r="C42" s="61" t="s">
        <v>294</v>
      </c>
      <c r="D42" s="62" t="s">
        <v>16</v>
      </c>
      <c r="E42" s="62">
        <v>25.7</v>
      </c>
      <c r="F42" s="63">
        <v>0</v>
      </c>
      <c r="G42" s="64"/>
      <c r="H42" s="63">
        <f t="shared" ref="H42:H43" si="5">E42*F42</f>
        <v>0</v>
      </c>
      <c r="I42" s="64"/>
    </row>
    <row r="43" spans="1:9" x14ac:dyDescent="0.25">
      <c r="A43" s="59" t="s">
        <v>43</v>
      </c>
      <c r="B43" s="60" t="s">
        <v>12</v>
      </c>
      <c r="C43" s="61" t="s">
        <v>144</v>
      </c>
      <c r="D43" s="62" t="s">
        <v>19</v>
      </c>
      <c r="E43" s="98">
        <f>E41/2*1.25</f>
        <v>16.0625</v>
      </c>
      <c r="F43" s="63">
        <v>0</v>
      </c>
      <c r="G43" s="64"/>
      <c r="H43" s="63">
        <f t="shared" si="5"/>
        <v>0</v>
      </c>
      <c r="I43" s="64"/>
    </row>
    <row r="44" spans="1:9" ht="28.5" x14ac:dyDescent="0.25">
      <c r="A44" s="67">
        <v>10</v>
      </c>
      <c r="B44" s="68" t="s">
        <v>9</v>
      </c>
      <c r="C44" s="69" t="s">
        <v>65</v>
      </c>
      <c r="D44" s="70" t="s">
        <v>16</v>
      </c>
      <c r="E44" s="70">
        <v>73.900000000000006</v>
      </c>
      <c r="F44" s="63"/>
      <c r="G44" s="66">
        <v>0</v>
      </c>
      <c r="H44" s="63"/>
      <c r="I44" s="66">
        <f>E44*G44</f>
        <v>0</v>
      </c>
    </row>
    <row r="45" spans="1:9" ht="30" x14ac:dyDescent="0.25">
      <c r="A45" s="59" t="s">
        <v>46</v>
      </c>
      <c r="B45" s="60" t="s">
        <v>12</v>
      </c>
      <c r="C45" s="61" t="s">
        <v>295</v>
      </c>
      <c r="D45" s="62" t="s">
        <v>16</v>
      </c>
      <c r="E45" s="62">
        <v>73.900000000000006</v>
      </c>
      <c r="F45" s="63">
        <v>0</v>
      </c>
      <c r="G45" s="64"/>
      <c r="H45" s="63">
        <f t="shared" ref="H45:H47" si="6">E45*F45</f>
        <v>0</v>
      </c>
      <c r="I45" s="64"/>
    </row>
    <row r="46" spans="1:9" x14ac:dyDescent="0.25">
      <c r="A46" s="59" t="s">
        <v>48</v>
      </c>
      <c r="B46" s="60" t="s">
        <v>12</v>
      </c>
      <c r="C46" s="61" t="s">
        <v>44</v>
      </c>
      <c r="D46" s="62" t="s">
        <v>19</v>
      </c>
      <c r="E46" s="98">
        <f>E44/2*1.1</f>
        <v>40.645000000000003</v>
      </c>
      <c r="F46" s="63">
        <v>0</v>
      </c>
      <c r="G46" s="64"/>
      <c r="H46" s="63">
        <f t="shared" si="6"/>
        <v>0</v>
      </c>
      <c r="I46" s="64"/>
    </row>
    <row r="47" spans="1:9" ht="30" x14ac:dyDescent="0.25">
      <c r="A47" s="59" t="s">
        <v>50</v>
      </c>
      <c r="B47" s="60" t="s">
        <v>12</v>
      </c>
      <c r="C47" s="61" t="s">
        <v>208</v>
      </c>
      <c r="D47" s="62" t="s">
        <v>10</v>
      </c>
      <c r="E47" s="62">
        <v>1</v>
      </c>
      <c r="F47" s="63">
        <v>0</v>
      </c>
      <c r="G47" s="66"/>
      <c r="H47" s="63">
        <f t="shared" si="6"/>
        <v>0</v>
      </c>
      <c r="I47" s="64"/>
    </row>
    <row r="48" spans="1:9" ht="28.5" x14ac:dyDescent="0.25">
      <c r="A48" s="67">
        <v>11</v>
      </c>
      <c r="B48" s="68" t="s">
        <v>9</v>
      </c>
      <c r="C48" s="69" t="s">
        <v>69</v>
      </c>
      <c r="D48" s="70" t="s">
        <v>16</v>
      </c>
      <c r="E48" s="70">
        <v>80</v>
      </c>
      <c r="F48" s="63"/>
      <c r="G48" s="66">
        <v>0</v>
      </c>
      <c r="H48" s="63"/>
      <c r="I48" s="66">
        <f>E48*G48</f>
        <v>0</v>
      </c>
    </row>
    <row r="49" spans="1:9" ht="30" x14ac:dyDescent="0.25">
      <c r="A49" s="59" t="s">
        <v>52</v>
      </c>
      <c r="B49" s="60" t="s">
        <v>12</v>
      </c>
      <c r="C49" s="61" t="s">
        <v>296</v>
      </c>
      <c r="D49" s="62" t="s">
        <v>16</v>
      </c>
      <c r="E49" s="62">
        <v>80</v>
      </c>
      <c r="F49" s="63">
        <v>0</v>
      </c>
      <c r="G49" s="64"/>
      <c r="H49" s="63">
        <f t="shared" ref="H49:H54" si="7">E49*F49</f>
        <v>0</v>
      </c>
      <c r="I49" s="64"/>
    </row>
    <row r="50" spans="1:9" x14ac:dyDescent="0.25">
      <c r="A50" s="59" t="s">
        <v>53</v>
      </c>
      <c r="B50" s="60" t="s">
        <v>12</v>
      </c>
      <c r="C50" s="61" t="s">
        <v>72</v>
      </c>
      <c r="D50" s="62" t="s">
        <v>19</v>
      </c>
      <c r="E50" s="98">
        <f>E48/1.5*1.09</f>
        <v>58.13333333333334</v>
      </c>
      <c r="F50" s="63">
        <v>0</v>
      </c>
      <c r="G50" s="66"/>
      <c r="H50" s="63">
        <f t="shared" si="7"/>
        <v>0</v>
      </c>
      <c r="I50" s="64"/>
    </row>
    <row r="51" spans="1:9" x14ac:dyDescent="0.25">
      <c r="A51" s="59" t="s">
        <v>54</v>
      </c>
      <c r="B51" s="60" t="s">
        <v>12</v>
      </c>
      <c r="C51" s="61" t="s">
        <v>207</v>
      </c>
      <c r="D51" s="62" t="s">
        <v>10</v>
      </c>
      <c r="E51" s="62">
        <v>10</v>
      </c>
      <c r="F51" s="63">
        <v>0</v>
      </c>
      <c r="G51" s="66"/>
      <c r="H51" s="63">
        <f t="shared" si="7"/>
        <v>0</v>
      </c>
      <c r="I51" s="64"/>
    </row>
    <row r="52" spans="1:9" ht="30" x14ac:dyDescent="0.25">
      <c r="A52" s="59" t="s">
        <v>234</v>
      </c>
      <c r="B52" s="60" t="s">
        <v>12</v>
      </c>
      <c r="C52" s="61" t="s">
        <v>209</v>
      </c>
      <c r="D52" s="62" t="s">
        <v>10</v>
      </c>
      <c r="E52" s="62">
        <v>1</v>
      </c>
      <c r="F52" s="63">
        <v>0</v>
      </c>
      <c r="G52" s="66"/>
      <c r="H52" s="63">
        <f t="shared" si="7"/>
        <v>0</v>
      </c>
      <c r="I52" s="64"/>
    </row>
    <row r="53" spans="1:9" ht="28.5" x14ac:dyDescent="0.25">
      <c r="A53" s="67">
        <v>12</v>
      </c>
      <c r="B53" s="68" t="s">
        <v>9</v>
      </c>
      <c r="C53" s="69" t="s">
        <v>74</v>
      </c>
      <c r="D53" s="70" t="s">
        <v>75</v>
      </c>
      <c r="E53" s="70">
        <v>82.89</v>
      </c>
      <c r="F53" s="63"/>
      <c r="G53" s="99">
        <v>0</v>
      </c>
      <c r="H53" s="63">
        <f t="shared" si="7"/>
        <v>0</v>
      </c>
      <c r="I53" s="66">
        <f t="shared" ref="I53:I56" si="8">E53*G53</f>
        <v>0</v>
      </c>
    </row>
    <row r="54" spans="1:9" x14ac:dyDescent="0.25">
      <c r="A54" s="59" t="s">
        <v>56</v>
      </c>
      <c r="B54" s="60" t="s">
        <v>12</v>
      </c>
      <c r="C54" s="61" t="s">
        <v>77</v>
      </c>
      <c r="D54" s="62" t="s">
        <v>19</v>
      </c>
      <c r="E54" s="98">
        <f>0.12*E53</f>
        <v>9.9467999999999996</v>
      </c>
      <c r="F54" s="101">
        <v>0</v>
      </c>
      <c r="G54" s="66"/>
      <c r="H54" s="63">
        <f t="shared" si="7"/>
        <v>0</v>
      </c>
      <c r="I54" s="64"/>
    </row>
    <row r="55" spans="1:9" x14ac:dyDescent="0.25">
      <c r="A55" s="59" t="s">
        <v>57</v>
      </c>
      <c r="B55" s="60" t="s">
        <v>12</v>
      </c>
      <c r="C55" s="61" t="s">
        <v>79</v>
      </c>
      <c r="D55" s="62" t="s">
        <v>19</v>
      </c>
      <c r="E55" s="98">
        <f>0.02*E53</f>
        <v>1.6577999999999999</v>
      </c>
      <c r="F55" s="101">
        <v>0</v>
      </c>
      <c r="G55" s="64"/>
      <c r="H55" s="63">
        <f>E55*F55</f>
        <v>0</v>
      </c>
      <c r="I55" s="64"/>
    </row>
    <row r="56" spans="1:9" ht="14.25" customHeight="1" x14ac:dyDescent="0.25">
      <c r="A56" s="71" t="s">
        <v>58</v>
      </c>
      <c r="B56" s="72" t="s">
        <v>9</v>
      </c>
      <c r="C56" s="69" t="s">
        <v>80</v>
      </c>
      <c r="D56" s="70" t="s">
        <v>75</v>
      </c>
      <c r="E56" s="70">
        <f>E53*2</f>
        <v>165.78</v>
      </c>
      <c r="F56" s="63"/>
      <c r="G56" s="99">
        <v>0</v>
      </c>
      <c r="H56" s="63"/>
      <c r="I56" s="66">
        <f t="shared" si="8"/>
        <v>0</v>
      </c>
    </row>
    <row r="57" spans="1:9" x14ac:dyDescent="0.25">
      <c r="A57" s="59" t="s">
        <v>60</v>
      </c>
      <c r="B57" s="60" t="s">
        <v>12</v>
      </c>
      <c r="C57" s="61" t="s">
        <v>82</v>
      </c>
      <c r="D57" s="62" t="s">
        <v>19</v>
      </c>
      <c r="E57" s="100">
        <f>E56*0.02</f>
        <v>3.3155999999999999</v>
      </c>
      <c r="F57" s="101">
        <v>0</v>
      </c>
      <c r="G57" s="64"/>
      <c r="H57" s="63">
        <f>E57*F57</f>
        <v>0</v>
      </c>
      <c r="I57" s="64"/>
    </row>
    <row r="58" spans="1:9" x14ac:dyDescent="0.25">
      <c r="A58" s="59" t="s">
        <v>61</v>
      </c>
      <c r="B58" s="60" t="s">
        <v>12</v>
      </c>
      <c r="C58" s="61" t="s">
        <v>84</v>
      </c>
      <c r="D58" s="62" t="s">
        <v>19</v>
      </c>
      <c r="E58" s="100">
        <f>E56*0.12</f>
        <v>19.893599999999999</v>
      </c>
      <c r="F58" s="101">
        <v>0</v>
      </c>
      <c r="G58" s="64"/>
      <c r="H58" s="63">
        <f>E58*F58</f>
        <v>0</v>
      </c>
      <c r="I58" s="64"/>
    </row>
    <row r="59" spans="1:9" ht="28.5" x14ac:dyDescent="0.25">
      <c r="A59" s="71" t="s">
        <v>235</v>
      </c>
      <c r="B59" s="72" t="s">
        <v>9</v>
      </c>
      <c r="C59" s="69" t="s">
        <v>147</v>
      </c>
      <c r="D59" s="70" t="s">
        <v>16</v>
      </c>
      <c r="E59" s="70">
        <f>SUM(E60:E69)</f>
        <v>534.80000000000007</v>
      </c>
      <c r="F59" s="63"/>
      <c r="G59" s="66">
        <v>0</v>
      </c>
      <c r="H59" s="63"/>
      <c r="I59" s="66">
        <f>E59*G59</f>
        <v>0</v>
      </c>
    </row>
    <row r="60" spans="1:9" x14ac:dyDescent="0.25">
      <c r="A60" s="59" t="s">
        <v>63</v>
      </c>
      <c r="B60" s="60" t="s">
        <v>12</v>
      </c>
      <c r="C60" s="61" t="s">
        <v>148</v>
      </c>
      <c r="D60" s="62" t="s">
        <v>16</v>
      </c>
      <c r="E60" s="62">
        <v>10.8</v>
      </c>
      <c r="F60" s="63">
        <v>0</v>
      </c>
      <c r="G60" s="64"/>
      <c r="H60" s="63">
        <f t="shared" ref="H60:H69" si="9">E60*F60</f>
        <v>0</v>
      </c>
      <c r="I60" s="64"/>
    </row>
    <row r="61" spans="1:9" x14ac:dyDescent="0.25">
      <c r="A61" s="59" t="s">
        <v>64</v>
      </c>
      <c r="B61" s="60" t="s">
        <v>12</v>
      </c>
      <c r="C61" s="61" t="s">
        <v>149</v>
      </c>
      <c r="D61" s="62" t="s">
        <v>16</v>
      </c>
      <c r="E61" s="62">
        <v>52.9</v>
      </c>
      <c r="F61" s="63">
        <v>0</v>
      </c>
      <c r="G61" s="66"/>
      <c r="H61" s="63">
        <f t="shared" si="9"/>
        <v>0</v>
      </c>
      <c r="I61" s="64"/>
    </row>
    <row r="62" spans="1:9" x14ac:dyDescent="0.25">
      <c r="A62" s="59" t="s">
        <v>236</v>
      </c>
      <c r="B62" s="60" t="s">
        <v>12</v>
      </c>
      <c r="C62" s="61" t="s">
        <v>150</v>
      </c>
      <c r="D62" s="62" t="s">
        <v>16</v>
      </c>
      <c r="E62" s="62">
        <v>53.8</v>
      </c>
      <c r="F62" s="63">
        <v>0</v>
      </c>
      <c r="G62" s="66"/>
      <c r="H62" s="63">
        <f t="shared" si="9"/>
        <v>0</v>
      </c>
      <c r="I62" s="64"/>
    </row>
    <row r="63" spans="1:9" x14ac:dyDescent="0.25">
      <c r="A63" s="59" t="s">
        <v>237</v>
      </c>
      <c r="B63" s="60" t="s">
        <v>12</v>
      </c>
      <c r="C63" s="61" t="s">
        <v>151</v>
      </c>
      <c r="D63" s="62" t="s">
        <v>16</v>
      </c>
      <c r="E63" s="62">
        <v>20.100000000000001</v>
      </c>
      <c r="F63" s="63">
        <v>0</v>
      </c>
      <c r="G63" s="64"/>
      <c r="H63" s="63">
        <f t="shared" si="9"/>
        <v>0</v>
      </c>
      <c r="I63" s="64"/>
    </row>
    <row r="64" spans="1:9" x14ac:dyDescent="0.25">
      <c r="A64" s="59" t="s">
        <v>238</v>
      </c>
      <c r="B64" s="60" t="s">
        <v>12</v>
      </c>
      <c r="C64" s="61" t="s">
        <v>152</v>
      </c>
      <c r="D64" s="62" t="s">
        <v>16</v>
      </c>
      <c r="E64" s="62">
        <v>25.7</v>
      </c>
      <c r="F64" s="63">
        <v>0</v>
      </c>
      <c r="G64" s="64"/>
      <c r="H64" s="63">
        <f t="shared" si="9"/>
        <v>0</v>
      </c>
      <c r="I64" s="64"/>
    </row>
    <row r="65" spans="1:9" x14ac:dyDescent="0.25">
      <c r="A65" s="59" t="s">
        <v>239</v>
      </c>
      <c r="B65" s="60" t="s">
        <v>12</v>
      </c>
      <c r="C65" s="61" t="s">
        <v>153</v>
      </c>
      <c r="D65" s="62" t="s">
        <v>16</v>
      </c>
      <c r="E65" s="62">
        <v>51.3</v>
      </c>
      <c r="F65" s="63">
        <v>0</v>
      </c>
      <c r="G65" s="64"/>
      <c r="H65" s="63">
        <f t="shared" si="9"/>
        <v>0</v>
      </c>
      <c r="I65" s="64"/>
    </row>
    <row r="66" spans="1:9" x14ac:dyDescent="0.25">
      <c r="A66" s="59" t="s">
        <v>240</v>
      </c>
      <c r="B66" s="60" t="s">
        <v>12</v>
      </c>
      <c r="C66" s="61" t="s">
        <v>154</v>
      </c>
      <c r="D66" s="62" t="s">
        <v>16</v>
      </c>
      <c r="E66" s="62">
        <v>45.6</v>
      </c>
      <c r="F66" s="63">
        <v>0</v>
      </c>
      <c r="G66" s="66"/>
      <c r="H66" s="63">
        <f t="shared" si="9"/>
        <v>0</v>
      </c>
      <c r="I66" s="64"/>
    </row>
    <row r="67" spans="1:9" x14ac:dyDescent="0.25">
      <c r="A67" s="59" t="s">
        <v>241</v>
      </c>
      <c r="B67" s="60" t="s">
        <v>12</v>
      </c>
      <c r="C67" s="61" t="s">
        <v>155</v>
      </c>
      <c r="D67" s="62" t="s">
        <v>16</v>
      </c>
      <c r="E67" s="62">
        <v>152.9</v>
      </c>
      <c r="F67" s="63">
        <v>0</v>
      </c>
      <c r="G67" s="64"/>
      <c r="H67" s="63">
        <f t="shared" si="9"/>
        <v>0</v>
      </c>
      <c r="I67" s="64"/>
    </row>
    <row r="68" spans="1:9" x14ac:dyDescent="0.25">
      <c r="A68" s="59" t="s">
        <v>242</v>
      </c>
      <c r="B68" s="60" t="s">
        <v>12</v>
      </c>
      <c r="C68" s="61" t="s">
        <v>156</v>
      </c>
      <c r="D68" s="62" t="s">
        <v>16</v>
      </c>
      <c r="E68" s="62">
        <v>59</v>
      </c>
      <c r="F68" s="63">
        <v>0</v>
      </c>
      <c r="G68" s="64"/>
      <c r="H68" s="63">
        <f t="shared" si="9"/>
        <v>0</v>
      </c>
      <c r="I68" s="64"/>
    </row>
    <row r="69" spans="1:9" x14ac:dyDescent="0.25">
      <c r="A69" s="59" t="s">
        <v>243</v>
      </c>
      <c r="B69" s="60" t="s">
        <v>12</v>
      </c>
      <c r="C69" s="61" t="s">
        <v>157</v>
      </c>
      <c r="D69" s="62" t="s">
        <v>16</v>
      </c>
      <c r="E69" s="62">
        <v>62.7</v>
      </c>
      <c r="F69" s="63">
        <v>0</v>
      </c>
      <c r="G69" s="64"/>
      <c r="H69" s="63">
        <f t="shared" si="9"/>
        <v>0</v>
      </c>
      <c r="I69" s="64"/>
    </row>
    <row r="70" spans="1:9" x14ac:dyDescent="0.25">
      <c r="A70" s="59"/>
      <c r="B70" s="60"/>
      <c r="C70" s="69" t="s">
        <v>91</v>
      </c>
      <c r="D70" s="62"/>
      <c r="E70" s="62"/>
      <c r="F70" s="63"/>
      <c r="G70" s="64"/>
      <c r="H70" s="63"/>
      <c r="I70" s="64"/>
    </row>
    <row r="71" spans="1:9" ht="28.5" x14ac:dyDescent="0.25">
      <c r="A71" s="67">
        <v>15</v>
      </c>
      <c r="B71" s="68" t="s">
        <v>9</v>
      </c>
      <c r="C71" s="69" t="s">
        <v>92</v>
      </c>
      <c r="D71" s="70" t="s">
        <v>16</v>
      </c>
      <c r="E71" s="102">
        <f>E72+E75</f>
        <v>7517.7000000000007</v>
      </c>
      <c r="F71" s="63"/>
      <c r="G71" s="66">
        <v>0</v>
      </c>
      <c r="H71" s="63"/>
      <c r="I71" s="66">
        <f>E71*G71</f>
        <v>0</v>
      </c>
    </row>
    <row r="72" spans="1:9" x14ac:dyDescent="0.25">
      <c r="A72" s="59" t="s">
        <v>66</v>
      </c>
      <c r="B72" s="60" t="s">
        <v>12</v>
      </c>
      <c r="C72" s="61" t="s">
        <v>158</v>
      </c>
      <c r="D72" s="62" t="s">
        <v>16</v>
      </c>
      <c r="E72" s="103">
        <v>5843.8</v>
      </c>
      <c r="F72" s="63">
        <v>0</v>
      </c>
      <c r="G72" s="66"/>
      <c r="H72" s="63">
        <f t="shared" ref="H72:H77" si="10">E72*F72</f>
        <v>0</v>
      </c>
      <c r="I72" s="64"/>
    </row>
    <row r="73" spans="1:9" x14ac:dyDescent="0.25">
      <c r="A73" s="59" t="s">
        <v>67</v>
      </c>
      <c r="B73" s="60" t="s">
        <v>12</v>
      </c>
      <c r="C73" s="61" t="s">
        <v>95</v>
      </c>
      <c r="D73" s="62" t="s">
        <v>16</v>
      </c>
      <c r="E73" s="103">
        <f>2144*2</f>
        <v>4288</v>
      </c>
      <c r="F73" s="63">
        <v>0</v>
      </c>
      <c r="G73" s="66"/>
      <c r="H73" s="63">
        <f t="shared" si="10"/>
        <v>0</v>
      </c>
      <c r="I73" s="64"/>
    </row>
    <row r="74" spans="1:9" x14ac:dyDescent="0.25">
      <c r="A74" s="59" t="s">
        <v>68</v>
      </c>
      <c r="B74" s="60" t="s">
        <v>12</v>
      </c>
      <c r="C74" s="61" t="s">
        <v>159</v>
      </c>
      <c r="D74" s="62" t="s">
        <v>16</v>
      </c>
      <c r="E74" s="103">
        <v>1555.9</v>
      </c>
      <c r="F74" s="63">
        <v>0</v>
      </c>
      <c r="G74" s="66"/>
      <c r="H74" s="63">
        <f t="shared" si="10"/>
        <v>0</v>
      </c>
      <c r="I74" s="66"/>
    </row>
    <row r="75" spans="1:9" x14ac:dyDescent="0.25">
      <c r="A75" s="59" t="s">
        <v>244</v>
      </c>
      <c r="B75" s="60" t="s">
        <v>12</v>
      </c>
      <c r="C75" s="61" t="s">
        <v>160</v>
      </c>
      <c r="D75" s="62" t="s">
        <v>16</v>
      </c>
      <c r="E75" s="104">
        <v>1673.9</v>
      </c>
      <c r="F75" s="63">
        <v>0</v>
      </c>
      <c r="G75" s="66"/>
      <c r="H75" s="63">
        <f t="shared" si="10"/>
        <v>0</v>
      </c>
      <c r="I75" s="64"/>
    </row>
    <row r="76" spans="1:9" x14ac:dyDescent="0.25">
      <c r="A76" s="59" t="s">
        <v>245</v>
      </c>
      <c r="B76" s="60" t="s">
        <v>12</v>
      </c>
      <c r="C76" s="61" t="s">
        <v>97</v>
      </c>
      <c r="D76" s="62" t="s">
        <v>16</v>
      </c>
      <c r="E76" s="103">
        <f>503*2</f>
        <v>1006</v>
      </c>
      <c r="F76" s="63">
        <v>0</v>
      </c>
      <c r="G76" s="66"/>
      <c r="H76" s="63">
        <f t="shared" si="10"/>
        <v>0</v>
      </c>
      <c r="I76" s="64"/>
    </row>
    <row r="77" spans="1:9" x14ac:dyDescent="0.25">
      <c r="A77" s="59" t="s">
        <v>246</v>
      </c>
      <c r="B77" s="60" t="s">
        <v>12</v>
      </c>
      <c r="C77" s="61" t="s">
        <v>161</v>
      </c>
      <c r="D77" s="62" t="s">
        <v>16</v>
      </c>
      <c r="E77" s="103">
        <v>668</v>
      </c>
      <c r="F77" s="63">
        <v>0</v>
      </c>
      <c r="G77" s="66"/>
      <c r="H77" s="63">
        <f t="shared" si="10"/>
        <v>0</v>
      </c>
      <c r="I77" s="66"/>
    </row>
    <row r="78" spans="1:9" x14ac:dyDescent="0.25">
      <c r="A78" s="67">
        <v>16</v>
      </c>
      <c r="B78" s="68" t="s">
        <v>9</v>
      </c>
      <c r="C78" s="69" t="s">
        <v>100</v>
      </c>
      <c r="D78" s="70" t="s">
        <v>10</v>
      </c>
      <c r="E78" s="70">
        <f>SUM(E79:E84)</f>
        <v>34</v>
      </c>
      <c r="F78" s="63"/>
      <c r="G78" s="66">
        <v>0</v>
      </c>
      <c r="H78" s="63"/>
      <c r="I78" s="66">
        <f>E78*G78</f>
        <v>0</v>
      </c>
    </row>
    <row r="79" spans="1:9" ht="30" customHeight="1" x14ac:dyDescent="0.25">
      <c r="A79" s="59" t="s">
        <v>70</v>
      </c>
      <c r="B79" s="60" t="s">
        <v>12</v>
      </c>
      <c r="C79" s="105" t="s">
        <v>300</v>
      </c>
      <c r="D79" s="62" t="s">
        <v>10</v>
      </c>
      <c r="E79" s="62">
        <v>1</v>
      </c>
      <c r="F79" s="106">
        <v>0</v>
      </c>
      <c r="G79" s="66"/>
      <c r="H79" s="63">
        <f t="shared" ref="H79:H84" si="11">E79*F79</f>
        <v>0</v>
      </c>
      <c r="I79" s="64"/>
    </row>
    <row r="80" spans="1:9" x14ac:dyDescent="0.25">
      <c r="A80" s="59" t="s">
        <v>71</v>
      </c>
      <c r="B80" s="60" t="s">
        <v>12</v>
      </c>
      <c r="C80" s="105" t="s">
        <v>225</v>
      </c>
      <c r="D80" s="62" t="s">
        <v>10</v>
      </c>
      <c r="E80" s="62">
        <v>15</v>
      </c>
      <c r="F80" s="106">
        <v>0</v>
      </c>
      <c r="G80" s="66"/>
      <c r="H80" s="63">
        <f t="shared" si="11"/>
        <v>0</v>
      </c>
      <c r="I80" s="64"/>
    </row>
    <row r="81" spans="1:10" x14ac:dyDescent="0.25">
      <c r="A81" s="59" t="s">
        <v>73</v>
      </c>
      <c r="B81" s="60" t="s">
        <v>12</v>
      </c>
      <c r="C81" s="105" t="s">
        <v>301</v>
      </c>
      <c r="D81" s="62" t="s">
        <v>10</v>
      </c>
      <c r="E81" s="62">
        <v>15</v>
      </c>
      <c r="F81" s="63">
        <v>0</v>
      </c>
      <c r="G81" s="66"/>
      <c r="H81" s="63">
        <f t="shared" si="11"/>
        <v>0</v>
      </c>
      <c r="I81" s="64"/>
    </row>
    <row r="82" spans="1:10" x14ac:dyDescent="0.25">
      <c r="A82" s="59" t="s">
        <v>247</v>
      </c>
      <c r="B82" s="60" t="s">
        <v>12</v>
      </c>
      <c r="C82" s="61" t="s">
        <v>302</v>
      </c>
      <c r="D82" s="62" t="s">
        <v>10</v>
      </c>
      <c r="E82" s="62">
        <v>1</v>
      </c>
      <c r="F82" s="63">
        <v>0</v>
      </c>
      <c r="G82" s="66"/>
      <c r="H82" s="63">
        <f t="shared" si="11"/>
        <v>0</v>
      </c>
      <c r="I82" s="64"/>
    </row>
    <row r="83" spans="1:10" ht="30" customHeight="1" x14ac:dyDescent="0.25">
      <c r="A83" s="59" t="s">
        <v>248</v>
      </c>
      <c r="B83" s="60" t="s">
        <v>12</v>
      </c>
      <c r="C83" s="61" t="s">
        <v>303</v>
      </c>
      <c r="D83" s="62" t="s">
        <v>10</v>
      </c>
      <c r="E83" s="62">
        <v>1</v>
      </c>
      <c r="F83" s="63">
        <v>0</v>
      </c>
      <c r="G83" s="66"/>
      <c r="H83" s="63">
        <f t="shared" si="11"/>
        <v>0</v>
      </c>
      <c r="I83" s="64"/>
    </row>
    <row r="84" spans="1:10" x14ac:dyDescent="0.25">
      <c r="A84" s="59" t="s">
        <v>249</v>
      </c>
      <c r="B84" s="60" t="s">
        <v>12</v>
      </c>
      <c r="C84" s="61" t="s">
        <v>304</v>
      </c>
      <c r="D84" s="62" t="s">
        <v>10</v>
      </c>
      <c r="E84" s="62">
        <v>1</v>
      </c>
      <c r="F84" s="63">
        <v>0</v>
      </c>
      <c r="G84" s="66"/>
      <c r="H84" s="63">
        <f t="shared" si="11"/>
        <v>0</v>
      </c>
      <c r="I84" s="64"/>
    </row>
    <row r="85" spans="1:10" x14ac:dyDescent="0.25">
      <c r="A85" s="71" t="s">
        <v>250</v>
      </c>
      <c r="B85" s="72" t="s">
        <v>9</v>
      </c>
      <c r="C85" s="69" t="s">
        <v>101</v>
      </c>
      <c r="D85" s="70" t="s">
        <v>10</v>
      </c>
      <c r="E85" s="70">
        <v>154</v>
      </c>
      <c r="F85" s="63"/>
      <c r="G85" s="66">
        <v>0</v>
      </c>
      <c r="H85" s="63"/>
      <c r="I85" s="66">
        <f>E85*G85</f>
        <v>0</v>
      </c>
    </row>
    <row r="86" spans="1:10" x14ac:dyDescent="0.25">
      <c r="A86" s="59" t="s">
        <v>76</v>
      </c>
      <c r="B86" s="60" t="s">
        <v>12</v>
      </c>
      <c r="C86" s="61" t="s">
        <v>162</v>
      </c>
      <c r="D86" s="62" t="s">
        <v>10</v>
      </c>
      <c r="E86" s="62">
        <v>154</v>
      </c>
      <c r="F86" s="63">
        <v>0</v>
      </c>
      <c r="G86" s="64"/>
      <c r="H86" s="63">
        <f>E86*F86</f>
        <v>0</v>
      </c>
      <c r="I86" s="64"/>
    </row>
    <row r="87" spans="1:10" x14ac:dyDescent="0.25">
      <c r="A87" s="59"/>
      <c r="B87" s="60"/>
      <c r="C87" s="69" t="s">
        <v>102</v>
      </c>
      <c r="D87" s="62"/>
      <c r="E87" s="62"/>
      <c r="F87" s="63"/>
      <c r="G87" s="66"/>
      <c r="H87" s="63"/>
      <c r="I87" s="64"/>
      <c r="J87" s="90" t="s">
        <v>164</v>
      </c>
    </row>
    <row r="88" spans="1:10" x14ac:dyDescent="0.25">
      <c r="A88" s="67">
        <v>18</v>
      </c>
      <c r="B88" s="68" t="s">
        <v>9</v>
      </c>
      <c r="C88" s="69" t="s">
        <v>163</v>
      </c>
      <c r="D88" s="70" t="s">
        <v>103</v>
      </c>
      <c r="E88" s="160">
        <v>5.61</v>
      </c>
      <c r="F88" s="63"/>
      <c r="G88" s="66">
        <v>0</v>
      </c>
      <c r="H88" s="63"/>
      <c r="I88" s="66">
        <f>E88*G88</f>
        <v>0</v>
      </c>
    </row>
    <row r="89" spans="1:10" x14ac:dyDescent="0.25">
      <c r="A89" s="59" t="s">
        <v>81</v>
      </c>
      <c r="B89" s="60" t="s">
        <v>12</v>
      </c>
      <c r="C89" s="61" t="s">
        <v>284</v>
      </c>
      <c r="D89" s="62" t="s">
        <v>10</v>
      </c>
      <c r="E89" s="62">
        <v>1</v>
      </c>
      <c r="F89" s="63">
        <v>0</v>
      </c>
      <c r="G89" s="64"/>
      <c r="H89" s="63">
        <f t="shared" ref="H89:H112" si="12">E89*F89</f>
        <v>0</v>
      </c>
      <c r="I89" s="64"/>
    </row>
    <row r="90" spans="1:10" x14ac:dyDescent="0.25">
      <c r="A90" s="59" t="s">
        <v>83</v>
      </c>
      <c r="B90" s="60" t="s">
        <v>12</v>
      </c>
      <c r="C90" s="61" t="s">
        <v>165</v>
      </c>
      <c r="D90" s="62" t="s">
        <v>10</v>
      </c>
      <c r="E90" s="62">
        <v>1</v>
      </c>
      <c r="F90" s="63">
        <v>0</v>
      </c>
      <c r="G90" s="64"/>
      <c r="H90" s="63">
        <f t="shared" si="12"/>
        <v>0</v>
      </c>
      <c r="I90" s="64"/>
    </row>
    <row r="91" spans="1:10" x14ac:dyDescent="0.25">
      <c r="A91" s="59" t="s">
        <v>251</v>
      </c>
      <c r="B91" s="60" t="s">
        <v>12</v>
      </c>
      <c r="C91" s="61" t="s">
        <v>285</v>
      </c>
      <c r="D91" s="62" t="s">
        <v>10</v>
      </c>
      <c r="E91" s="62">
        <v>2</v>
      </c>
      <c r="F91" s="63">
        <v>0</v>
      </c>
      <c r="G91" s="64"/>
      <c r="H91" s="63">
        <f t="shared" ref="H91" si="13">E91*F91</f>
        <v>0</v>
      </c>
      <c r="I91" s="64"/>
    </row>
    <row r="92" spans="1:10" x14ac:dyDescent="0.25">
      <c r="A92" s="59" t="s">
        <v>252</v>
      </c>
      <c r="B92" s="60" t="s">
        <v>12</v>
      </c>
      <c r="C92" s="61" t="s">
        <v>166</v>
      </c>
      <c r="D92" s="62" t="s">
        <v>10</v>
      </c>
      <c r="E92" s="62">
        <v>1</v>
      </c>
      <c r="F92" s="63">
        <v>0</v>
      </c>
      <c r="G92" s="64"/>
      <c r="H92" s="63">
        <f t="shared" si="12"/>
        <v>0</v>
      </c>
      <c r="I92" s="64"/>
    </row>
    <row r="93" spans="1:10" x14ac:dyDescent="0.25">
      <c r="A93" s="59" t="s">
        <v>253</v>
      </c>
      <c r="B93" s="60" t="s">
        <v>12</v>
      </c>
      <c r="C93" s="61" t="s">
        <v>286</v>
      </c>
      <c r="D93" s="62" t="s">
        <v>10</v>
      </c>
      <c r="E93" s="62">
        <v>1</v>
      </c>
      <c r="F93" s="63">
        <v>0</v>
      </c>
      <c r="G93" s="64"/>
      <c r="H93" s="63">
        <f t="shared" si="12"/>
        <v>0</v>
      </c>
      <c r="I93" s="64"/>
    </row>
    <row r="94" spans="1:10" x14ac:dyDescent="0.25">
      <c r="A94" s="59" t="s">
        <v>254</v>
      </c>
      <c r="B94" s="60" t="s">
        <v>12</v>
      </c>
      <c r="C94" s="61" t="s">
        <v>287</v>
      </c>
      <c r="D94" s="62" t="s">
        <v>10</v>
      </c>
      <c r="E94" s="62">
        <v>45</v>
      </c>
      <c r="F94" s="63">
        <v>0</v>
      </c>
      <c r="G94" s="66"/>
      <c r="H94" s="63">
        <f t="shared" ref="H94" si="14">E94*F94</f>
        <v>0</v>
      </c>
      <c r="I94" s="64"/>
    </row>
    <row r="95" spans="1:10" x14ac:dyDescent="0.25">
      <c r="A95" s="59" t="s">
        <v>255</v>
      </c>
      <c r="B95" s="60" t="s">
        <v>12</v>
      </c>
      <c r="C95" s="61" t="s">
        <v>167</v>
      </c>
      <c r="D95" s="62" t="s">
        <v>10</v>
      </c>
      <c r="E95" s="62">
        <v>26</v>
      </c>
      <c r="F95" s="63">
        <v>0</v>
      </c>
      <c r="G95" s="66"/>
      <c r="H95" s="63">
        <f t="shared" si="12"/>
        <v>0</v>
      </c>
      <c r="I95" s="64"/>
    </row>
    <row r="96" spans="1:10" x14ac:dyDescent="0.25">
      <c r="A96" s="59" t="s">
        <v>256</v>
      </c>
      <c r="B96" s="60" t="s">
        <v>12</v>
      </c>
      <c r="C96" s="61" t="s">
        <v>168</v>
      </c>
      <c r="D96" s="62" t="s">
        <v>10</v>
      </c>
      <c r="E96" s="62">
        <v>55</v>
      </c>
      <c r="F96" s="63">
        <v>0</v>
      </c>
      <c r="G96" s="64"/>
      <c r="H96" s="63">
        <f t="shared" si="12"/>
        <v>0</v>
      </c>
      <c r="I96" s="64"/>
    </row>
    <row r="97" spans="1:9" x14ac:dyDescent="0.25">
      <c r="A97" s="59" t="s">
        <v>257</v>
      </c>
      <c r="B97" s="60" t="s">
        <v>12</v>
      </c>
      <c r="C97" s="61" t="s">
        <v>169</v>
      </c>
      <c r="D97" s="62" t="s">
        <v>10</v>
      </c>
      <c r="E97" s="62">
        <v>49</v>
      </c>
      <c r="F97" s="63">
        <v>0</v>
      </c>
      <c r="G97" s="64"/>
      <c r="H97" s="63">
        <f t="shared" si="12"/>
        <v>0</v>
      </c>
      <c r="I97" s="64"/>
    </row>
    <row r="98" spans="1:9" x14ac:dyDescent="0.25">
      <c r="A98" s="59" t="s">
        <v>258</v>
      </c>
      <c r="B98" s="60" t="s">
        <v>12</v>
      </c>
      <c r="C98" s="61" t="s">
        <v>170</v>
      </c>
      <c r="D98" s="62" t="s">
        <v>10</v>
      </c>
      <c r="E98" s="62">
        <v>34</v>
      </c>
      <c r="F98" s="63">
        <v>0</v>
      </c>
      <c r="G98" s="64"/>
      <c r="H98" s="63">
        <f t="shared" si="12"/>
        <v>0</v>
      </c>
      <c r="I98" s="64"/>
    </row>
    <row r="99" spans="1:9" x14ac:dyDescent="0.25">
      <c r="A99" s="59" t="s">
        <v>322</v>
      </c>
      <c r="B99" s="60" t="s">
        <v>12</v>
      </c>
      <c r="C99" s="61" t="s">
        <v>171</v>
      </c>
      <c r="D99" s="62" t="s">
        <v>10</v>
      </c>
      <c r="E99" s="62">
        <v>46</v>
      </c>
      <c r="F99" s="63">
        <v>0</v>
      </c>
      <c r="G99" s="64"/>
      <c r="H99" s="63">
        <f t="shared" si="12"/>
        <v>0</v>
      </c>
      <c r="I99" s="64"/>
    </row>
    <row r="100" spans="1:9" x14ac:dyDescent="0.25">
      <c r="A100" s="59" t="s">
        <v>323</v>
      </c>
      <c r="B100" s="60" t="s">
        <v>12</v>
      </c>
      <c r="C100" s="61" t="s">
        <v>172</v>
      </c>
      <c r="D100" s="62" t="s">
        <v>10</v>
      </c>
      <c r="E100" s="62">
        <v>22</v>
      </c>
      <c r="F100" s="63">
        <v>0</v>
      </c>
      <c r="G100" s="64"/>
      <c r="H100" s="63">
        <f t="shared" si="12"/>
        <v>0</v>
      </c>
      <c r="I100" s="64"/>
    </row>
    <row r="101" spans="1:9" x14ac:dyDescent="0.25">
      <c r="A101" s="59" t="s">
        <v>324</v>
      </c>
      <c r="B101" s="60" t="s">
        <v>12</v>
      </c>
      <c r="C101" s="61" t="s">
        <v>176</v>
      </c>
      <c r="D101" s="62" t="s">
        <v>10</v>
      </c>
      <c r="E101" s="62">
        <v>8</v>
      </c>
      <c r="F101" s="63">
        <v>0</v>
      </c>
      <c r="G101" s="64"/>
      <c r="H101" s="63">
        <f t="shared" si="12"/>
        <v>0</v>
      </c>
      <c r="I101" s="64"/>
    </row>
    <row r="102" spans="1:9" x14ac:dyDescent="0.25">
      <c r="A102" s="59" t="s">
        <v>259</v>
      </c>
      <c r="B102" s="60" t="s">
        <v>12</v>
      </c>
      <c r="C102" s="61" t="s">
        <v>177</v>
      </c>
      <c r="D102" s="62" t="s">
        <v>10</v>
      </c>
      <c r="E102" s="62">
        <v>1</v>
      </c>
      <c r="F102" s="63">
        <v>0</v>
      </c>
      <c r="G102" s="64"/>
      <c r="H102" s="63">
        <f t="shared" si="12"/>
        <v>0</v>
      </c>
      <c r="I102" s="64"/>
    </row>
    <row r="103" spans="1:9" x14ac:dyDescent="0.25">
      <c r="A103" s="59" t="s">
        <v>260</v>
      </c>
      <c r="B103" s="60" t="s">
        <v>12</v>
      </c>
      <c r="C103" s="61" t="s">
        <v>182</v>
      </c>
      <c r="D103" s="62" t="s">
        <v>10</v>
      </c>
      <c r="E103" s="62">
        <v>15</v>
      </c>
      <c r="F103" s="63">
        <v>0</v>
      </c>
      <c r="G103" s="64"/>
      <c r="H103" s="63">
        <f t="shared" si="12"/>
        <v>0</v>
      </c>
      <c r="I103" s="64"/>
    </row>
    <row r="104" spans="1:9" x14ac:dyDescent="0.25">
      <c r="A104" s="59" t="s">
        <v>325</v>
      </c>
      <c r="B104" s="60" t="s">
        <v>12</v>
      </c>
      <c r="C104" s="61" t="s">
        <v>184</v>
      </c>
      <c r="D104" s="62" t="s">
        <v>10</v>
      </c>
      <c r="E104" s="62">
        <v>10</v>
      </c>
      <c r="F104" s="63">
        <v>0</v>
      </c>
      <c r="G104" s="64"/>
      <c r="H104" s="63">
        <f t="shared" si="12"/>
        <v>0</v>
      </c>
      <c r="I104" s="64"/>
    </row>
    <row r="105" spans="1:9" x14ac:dyDescent="0.25">
      <c r="A105" s="59" t="s">
        <v>326</v>
      </c>
      <c r="B105" s="60" t="s">
        <v>12</v>
      </c>
      <c r="C105" s="61" t="s">
        <v>185</v>
      </c>
      <c r="D105" s="62" t="s">
        <v>10</v>
      </c>
      <c r="E105" s="62">
        <v>1</v>
      </c>
      <c r="F105" s="63">
        <v>0</v>
      </c>
      <c r="G105" s="64"/>
      <c r="H105" s="63">
        <f t="shared" si="12"/>
        <v>0</v>
      </c>
      <c r="I105" s="64"/>
    </row>
    <row r="106" spans="1:9" x14ac:dyDescent="0.25">
      <c r="A106" s="59" t="s">
        <v>327</v>
      </c>
      <c r="B106" s="60" t="s">
        <v>12</v>
      </c>
      <c r="C106" s="61" t="s">
        <v>187</v>
      </c>
      <c r="D106" s="62" t="s">
        <v>10</v>
      </c>
      <c r="E106" s="62">
        <v>44</v>
      </c>
      <c r="F106" s="63">
        <v>0</v>
      </c>
      <c r="G106" s="66"/>
      <c r="H106" s="63">
        <f t="shared" si="12"/>
        <v>0</v>
      </c>
      <c r="I106" s="64"/>
    </row>
    <row r="107" spans="1:9" x14ac:dyDescent="0.25">
      <c r="A107" s="59" t="s">
        <v>328</v>
      </c>
      <c r="B107" s="60" t="s">
        <v>12</v>
      </c>
      <c r="C107" s="61" t="s">
        <v>188</v>
      </c>
      <c r="D107" s="62" t="s">
        <v>10</v>
      </c>
      <c r="E107" s="62">
        <v>37</v>
      </c>
      <c r="F107" s="63">
        <v>0</v>
      </c>
      <c r="G107" s="66"/>
      <c r="H107" s="63">
        <f t="shared" si="12"/>
        <v>0</v>
      </c>
      <c r="I107" s="64"/>
    </row>
    <row r="108" spans="1:9" x14ac:dyDescent="0.25">
      <c r="A108" s="59" t="s">
        <v>261</v>
      </c>
      <c r="B108" s="60" t="s">
        <v>12</v>
      </c>
      <c r="C108" s="61" t="s">
        <v>189</v>
      </c>
      <c r="D108" s="62" t="s">
        <v>10</v>
      </c>
      <c r="E108" s="62">
        <v>3</v>
      </c>
      <c r="F108" s="63">
        <v>0</v>
      </c>
      <c r="G108" s="66"/>
      <c r="H108" s="63">
        <f t="shared" si="12"/>
        <v>0</v>
      </c>
      <c r="I108" s="64"/>
    </row>
    <row r="109" spans="1:9" x14ac:dyDescent="0.25">
      <c r="A109" s="59" t="s">
        <v>329</v>
      </c>
      <c r="B109" s="60" t="s">
        <v>12</v>
      </c>
      <c r="C109" s="61" t="s">
        <v>191</v>
      </c>
      <c r="D109" s="62" t="s">
        <v>10</v>
      </c>
      <c r="E109" s="62">
        <v>1</v>
      </c>
      <c r="F109" s="63">
        <v>0</v>
      </c>
      <c r="G109" s="66"/>
      <c r="H109" s="63">
        <f t="shared" si="12"/>
        <v>0</v>
      </c>
      <c r="I109" s="64"/>
    </row>
    <row r="110" spans="1:9" x14ac:dyDescent="0.25">
      <c r="A110" s="59" t="s">
        <v>262</v>
      </c>
      <c r="B110" s="60" t="s">
        <v>12</v>
      </c>
      <c r="C110" s="61" t="s">
        <v>192</v>
      </c>
      <c r="D110" s="62" t="s">
        <v>10</v>
      </c>
      <c r="E110" s="62">
        <v>11</v>
      </c>
      <c r="F110" s="63">
        <v>0</v>
      </c>
      <c r="G110" s="66"/>
      <c r="H110" s="63">
        <f t="shared" si="12"/>
        <v>0</v>
      </c>
      <c r="I110" s="64"/>
    </row>
    <row r="111" spans="1:9" x14ac:dyDescent="0.25">
      <c r="A111" s="59" t="s">
        <v>263</v>
      </c>
      <c r="B111" s="60" t="s">
        <v>12</v>
      </c>
      <c r="C111" s="61" t="s">
        <v>193</v>
      </c>
      <c r="D111" s="62" t="s">
        <v>10</v>
      </c>
      <c r="E111" s="62">
        <v>11</v>
      </c>
      <c r="F111" s="63">
        <v>0</v>
      </c>
      <c r="G111" s="66"/>
      <c r="H111" s="63">
        <f t="shared" si="12"/>
        <v>0</v>
      </c>
      <c r="I111" s="64"/>
    </row>
    <row r="112" spans="1:9" x14ac:dyDescent="0.25">
      <c r="A112" s="59" t="s">
        <v>330</v>
      </c>
      <c r="B112" s="60" t="s">
        <v>12</v>
      </c>
      <c r="C112" s="61" t="s">
        <v>194</v>
      </c>
      <c r="D112" s="62" t="s">
        <v>10</v>
      </c>
      <c r="E112" s="62">
        <v>2</v>
      </c>
      <c r="F112" s="63">
        <v>0</v>
      </c>
      <c r="G112" s="66"/>
      <c r="H112" s="63">
        <f t="shared" si="12"/>
        <v>0</v>
      </c>
      <c r="I112" s="64"/>
    </row>
    <row r="113" spans="1:9" x14ac:dyDescent="0.25">
      <c r="A113" s="67">
        <v>19</v>
      </c>
      <c r="B113" s="68" t="s">
        <v>9</v>
      </c>
      <c r="C113" s="69" t="s">
        <v>131</v>
      </c>
      <c r="D113" s="70" t="s">
        <v>10</v>
      </c>
      <c r="E113" s="70">
        <f>E114+E115+E116</f>
        <v>428</v>
      </c>
      <c r="F113" s="63"/>
      <c r="G113" s="66">
        <v>0</v>
      </c>
      <c r="H113" s="63"/>
      <c r="I113" s="66">
        <f>E113*G113</f>
        <v>0</v>
      </c>
    </row>
    <row r="114" spans="1:9" x14ac:dyDescent="0.25">
      <c r="A114" s="59" t="s">
        <v>85</v>
      </c>
      <c r="B114" s="60" t="s">
        <v>12</v>
      </c>
      <c r="C114" s="61" t="s">
        <v>195</v>
      </c>
      <c r="D114" s="62" t="s">
        <v>10</v>
      </c>
      <c r="E114" s="62">
        <v>421</v>
      </c>
      <c r="F114" s="63">
        <v>0</v>
      </c>
      <c r="G114" s="64"/>
      <c r="H114" s="63">
        <f>E114*F114</f>
        <v>0</v>
      </c>
      <c r="I114" s="66"/>
    </row>
    <row r="115" spans="1:9" x14ac:dyDescent="0.25">
      <c r="A115" s="59" t="s">
        <v>267</v>
      </c>
      <c r="B115" s="60" t="s">
        <v>12</v>
      </c>
      <c r="C115" s="61" t="s">
        <v>196</v>
      </c>
      <c r="D115" s="62" t="s">
        <v>10</v>
      </c>
      <c r="E115" s="62">
        <v>1</v>
      </c>
      <c r="F115" s="63">
        <v>0</v>
      </c>
      <c r="G115" s="64"/>
      <c r="H115" s="63">
        <f>E115*F115</f>
        <v>0</v>
      </c>
      <c r="I115" s="66"/>
    </row>
    <row r="116" spans="1:9" x14ac:dyDescent="0.25">
      <c r="A116" s="59" t="s">
        <v>268</v>
      </c>
      <c r="B116" s="60" t="s">
        <v>12</v>
      </c>
      <c r="C116" s="61" t="s">
        <v>197</v>
      </c>
      <c r="D116" s="62" t="s">
        <v>10</v>
      </c>
      <c r="E116" s="62">
        <v>6</v>
      </c>
      <c r="F116" s="63">
        <v>0</v>
      </c>
      <c r="G116" s="64"/>
      <c r="H116" s="63">
        <f>E116*F116</f>
        <v>0</v>
      </c>
      <c r="I116" s="66"/>
    </row>
    <row r="117" spans="1:9" x14ac:dyDescent="0.25">
      <c r="A117" s="71" t="s">
        <v>86</v>
      </c>
      <c r="B117" s="72" t="s">
        <v>9</v>
      </c>
      <c r="C117" s="69" t="s">
        <v>198</v>
      </c>
      <c r="D117" s="70" t="s">
        <v>10</v>
      </c>
      <c r="E117" s="70">
        <f>E118+E119</f>
        <v>427</v>
      </c>
      <c r="F117" s="73"/>
      <c r="G117" s="66">
        <v>0</v>
      </c>
      <c r="H117" s="63"/>
      <c r="I117" s="66">
        <f>E117*G117</f>
        <v>0</v>
      </c>
    </row>
    <row r="118" spans="1:9" x14ac:dyDescent="0.25">
      <c r="A118" s="59" t="s">
        <v>87</v>
      </c>
      <c r="B118" s="60" t="s">
        <v>12</v>
      </c>
      <c r="C118" s="61" t="s">
        <v>199</v>
      </c>
      <c r="D118" s="62" t="s">
        <v>10</v>
      </c>
      <c r="E118" s="62">
        <v>6</v>
      </c>
      <c r="F118" s="63">
        <v>0</v>
      </c>
      <c r="G118" s="66"/>
      <c r="H118" s="63">
        <f>E118*F118</f>
        <v>0</v>
      </c>
      <c r="I118" s="66"/>
    </row>
    <row r="119" spans="1:9" ht="30" x14ac:dyDescent="0.25">
      <c r="A119" s="59" t="s">
        <v>88</v>
      </c>
      <c r="B119" s="60" t="s">
        <v>12</v>
      </c>
      <c r="C119" s="74" t="s">
        <v>200</v>
      </c>
      <c r="D119" s="62" t="s">
        <v>10</v>
      </c>
      <c r="E119" s="62">
        <v>421</v>
      </c>
      <c r="F119" s="63">
        <v>0</v>
      </c>
      <c r="G119" s="66"/>
      <c r="H119" s="63">
        <f>E119*F119</f>
        <v>0</v>
      </c>
      <c r="I119" s="66"/>
    </row>
    <row r="120" spans="1:9" x14ac:dyDescent="0.25">
      <c r="A120" s="59" t="s">
        <v>89</v>
      </c>
      <c r="B120" s="60" t="s">
        <v>12</v>
      </c>
      <c r="C120" s="74" t="s">
        <v>201</v>
      </c>
      <c r="D120" s="62" t="s">
        <v>10</v>
      </c>
      <c r="E120" s="62">
        <v>842</v>
      </c>
      <c r="F120" s="63">
        <v>0</v>
      </c>
      <c r="G120" s="66"/>
      <c r="H120" s="63">
        <f t="shared" ref="H120:H121" si="15">E120*F120</f>
        <v>0</v>
      </c>
      <c r="I120" s="66"/>
    </row>
    <row r="121" spans="1:9" x14ac:dyDescent="0.25">
      <c r="A121" s="59" t="s">
        <v>90</v>
      </c>
      <c r="B121" s="60" t="s">
        <v>12</v>
      </c>
      <c r="C121" s="74" t="s">
        <v>202</v>
      </c>
      <c r="D121" s="62" t="s">
        <v>10</v>
      </c>
      <c r="E121" s="62">
        <v>842</v>
      </c>
      <c r="F121" s="63">
        <v>0</v>
      </c>
      <c r="G121" s="66"/>
      <c r="H121" s="63">
        <f t="shared" si="15"/>
        <v>0</v>
      </c>
      <c r="I121" s="66"/>
    </row>
    <row r="122" spans="1:9" s="107" customFormat="1" ht="28.5" x14ac:dyDescent="0.25">
      <c r="A122" s="67">
        <v>21</v>
      </c>
      <c r="B122" s="68" t="s">
        <v>9</v>
      </c>
      <c r="C122" s="69" t="s">
        <v>132</v>
      </c>
      <c r="D122" s="70" t="s">
        <v>16</v>
      </c>
      <c r="E122" s="70">
        <f>E48+E44+E41+E35+E32+E24</f>
        <v>488.4</v>
      </c>
      <c r="F122" s="63"/>
      <c r="G122" s="66">
        <v>0</v>
      </c>
      <c r="H122" s="63"/>
      <c r="I122" s="66">
        <f>E122*G122</f>
        <v>0</v>
      </c>
    </row>
    <row r="123" spans="1:9" s="107" customFormat="1" ht="29.25" thickBot="1" x14ac:dyDescent="0.3">
      <c r="A123" s="75">
        <v>22</v>
      </c>
      <c r="B123" s="76" t="s">
        <v>9</v>
      </c>
      <c r="C123" s="77" t="s">
        <v>133</v>
      </c>
      <c r="D123" s="78" t="s">
        <v>16</v>
      </c>
      <c r="E123" s="78">
        <f>E21</f>
        <v>62.7</v>
      </c>
      <c r="F123" s="79"/>
      <c r="G123" s="80">
        <v>0</v>
      </c>
      <c r="H123" s="79"/>
      <c r="I123" s="81">
        <f>E123*G123</f>
        <v>0</v>
      </c>
    </row>
    <row r="124" spans="1:9" s="90" customFormat="1" ht="15.75" x14ac:dyDescent="0.25">
      <c r="A124" s="108"/>
      <c r="B124" s="109"/>
      <c r="C124" s="110" t="s">
        <v>278</v>
      </c>
      <c r="D124" s="111"/>
      <c r="E124" s="111"/>
      <c r="F124" s="112"/>
      <c r="G124" s="113"/>
      <c r="H124" s="114">
        <f>SUM(H15:H123)</f>
        <v>0</v>
      </c>
      <c r="I124" s="115">
        <f>SUM(I15:I123)</f>
        <v>0</v>
      </c>
    </row>
    <row r="125" spans="1:9" ht="16.5" thickBot="1" x14ac:dyDescent="0.3">
      <c r="A125" s="116"/>
      <c r="B125" s="117"/>
      <c r="C125" s="118" t="s">
        <v>279</v>
      </c>
      <c r="D125" s="119"/>
      <c r="E125" s="119"/>
      <c r="F125" s="120"/>
      <c r="G125" s="121"/>
      <c r="H125" s="122"/>
      <c r="I125" s="123">
        <f>SUM(H124:I124)</f>
        <v>0</v>
      </c>
    </row>
    <row r="126" spans="1:9" ht="15.75" thickBot="1" x14ac:dyDescent="0.3">
      <c r="A126" s="124"/>
      <c r="B126" s="125"/>
      <c r="C126" s="126" t="s">
        <v>211</v>
      </c>
      <c r="D126" s="126"/>
      <c r="E126" s="126"/>
      <c r="F126" s="127"/>
      <c r="G126" s="128"/>
      <c r="H126" s="127"/>
      <c r="I126" s="128"/>
    </row>
    <row r="127" spans="1:9" x14ac:dyDescent="0.25">
      <c r="A127" s="67">
        <v>1</v>
      </c>
      <c r="B127" s="68" t="s">
        <v>9</v>
      </c>
      <c r="C127" s="69" t="s">
        <v>136</v>
      </c>
      <c r="D127" s="70" t="s">
        <v>10</v>
      </c>
      <c r="E127" s="70">
        <v>1</v>
      </c>
      <c r="F127" s="63"/>
      <c r="G127" s="66">
        <v>0</v>
      </c>
      <c r="H127" s="63"/>
      <c r="I127" s="66">
        <f>E127*G127</f>
        <v>0</v>
      </c>
    </row>
    <row r="128" spans="1:9" x14ac:dyDescent="0.25">
      <c r="A128" s="59" t="s">
        <v>11</v>
      </c>
      <c r="B128" s="60" t="s">
        <v>12</v>
      </c>
      <c r="C128" s="61" t="s">
        <v>213</v>
      </c>
      <c r="D128" s="62" t="s">
        <v>10</v>
      </c>
      <c r="E128" s="62">
        <v>1</v>
      </c>
      <c r="F128" s="63">
        <v>0</v>
      </c>
      <c r="G128" s="64"/>
      <c r="H128" s="63">
        <f>E128*F128</f>
        <v>0</v>
      </c>
      <c r="I128" s="64"/>
    </row>
    <row r="129" spans="1:9" x14ac:dyDescent="0.25">
      <c r="A129" s="59" t="s">
        <v>13</v>
      </c>
      <c r="B129" s="60" t="s">
        <v>12</v>
      </c>
      <c r="C129" s="61" t="s">
        <v>14</v>
      </c>
      <c r="D129" s="62" t="s">
        <v>137</v>
      </c>
      <c r="E129" s="62">
        <v>1</v>
      </c>
      <c r="F129" s="63">
        <v>0</v>
      </c>
      <c r="G129" s="64"/>
      <c r="H129" s="63">
        <f>E129*F129</f>
        <v>0</v>
      </c>
      <c r="I129" s="64"/>
    </row>
    <row r="130" spans="1:9" x14ac:dyDescent="0.25">
      <c r="A130" s="67">
        <v>2</v>
      </c>
      <c r="B130" s="68" t="s">
        <v>9</v>
      </c>
      <c r="C130" s="69" t="s">
        <v>212</v>
      </c>
      <c r="D130" s="70" t="s">
        <v>10</v>
      </c>
      <c r="E130" s="70">
        <v>3</v>
      </c>
      <c r="F130" s="63"/>
      <c r="G130" s="66">
        <v>0</v>
      </c>
      <c r="H130" s="63"/>
      <c r="I130" s="66">
        <f>E130*G130</f>
        <v>0</v>
      </c>
    </row>
    <row r="131" spans="1:9" x14ac:dyDescent="0.25">
      <c r="A131" s="59" t="s">
        <v>17</v>
      </c>
      <c r="B131" s="60" t="s">
        <v>12</v>
      </c>
      <c r="C131" s="61" t="s">
        <v>214</v>
      </c>
      <c r="D131" s="62" t="s">
        <v>10</v>
      </c>
      <c r="E131" s="62">
        <v>1</v>
      </c>
      <c r="F131" s="63">
        <v>0</v>
      </c>
      <c r="G131" s="64"/>
      <c r="H131" s="63">
        <f>E131*F131</f>
        <v>0</v>
      </c>
      <c r="I131" s="64"/>
    </row>
    <row r="132" spans="1:9" x14ac:dyDescent="0.25">
      <c r="A132" s="59" t="s">
        <v>20</v>
      </c>
      <c r="B132" s="60" t="s">
        <v>12</v>
      </c>
      <c r="C132" s="61" t="s">
        <v>305</v>
      </c>
      <c r="D132" s="62" t="s">
        <v>10</v>
      </c>
      <c r="E132" s="62">
        <v>1</v>
      </c>
      <c r="F132" s="63">
        <v>0</v>
      </c>
      <c r="G132" s="64"/>
      <c r="H132" s="63">
        <f>E132*F132</f>
        <v>0</v>
      </c>
      <c r="I132" s="64"/>
    </row>
    <row r="133" spans="1:9" x14ac:dyDescent="0.25">
      <c r="A133" s="59" t="s">
        <v>21</v>
      </c>
      <c r="B133" s="60" t="s">
        <v>12</v>
      </c>
      <c r="C133" s="61" t="s">
        <v>215</v>
      </c>
      <c r="D133" s="62" t="s">
        <v>10</v>
      </c>
      <c r="E133" s="62">
        <v>1</v>
      </c>
      <c r="F133" s="63">
        <v>0</v>
      </c>
      <c r="G133" s="64"/>
      <c r="H133" s="63">
        <f>E133*F133</f>
        <v>0</v>
      </c>
      <c r="I133" s="64"/>
    </row>
    <row r="134" spans="1:9" x14ac:dyDescent="0.25">
      <c r="A134" s="59" t="s">
        <v>306</v>
      </c>
      <c r="B134" s="60" t="s">
        <v>12</v>
      </c>
      <c r="C134" s="61" t="s">
        <v>14</v>
      </c>
      <c r="D134" s="62" t="s">
        <v>137</v>
      </c>
      <c r="E134" s="62">
        <v>3</v>
      </c>
      <c r="F134" s="63">
        <v>0</v>
      </c>
      <c r="G134" s="64"/>
      <c r="H134" s="63">
        <f>E134*F134</f>
        <v>0</v>
      </c>
      <c r="I134" s="64"/>
    </row>
    <row r="135" spans="1:9" ht="28.5" x14ac:dyDescent="0.25">
      <c r="A135" s="67">
        <v>3</v>
      </c>
      <c r="B135" s="68" t="s">
        <v>9</v>
      </c>
      <c r="C135" s="69" t="s">
        <v>216</v>
      </c>
      <c r="D135" s="70" t="s">
        <v>16</v>
      </c>
      <c r="E135" s="70">
        <v>24</v>
      </c>
      <c r="F135" s="63"/>
      <c r="G135" s="66">
        <v>0</v>
      </c>
      <c r="H135" s="63"/>
      <c r="I135" s="66">
        <f>E135*G135</f>
        <v>0</v>
      </c>
    </row>
    <row r="136" spans="1:9" x14ac:dyDescent="0.25">
      <c r="A136" s="59" t="s">
        <v>23</v>
      </c>
      <c r="B136" s="60" t="s">
        <v>12</v>
      </c>
      <c r="C136" s="61" t="s">
        <v>26</v>
      </c>
      <c r="D136" s="62" t="s">
        <v>19</v>
      </c>
      <c r="E136" s="62">
        <f>E135/4*4.3</f>
        <v>25.799999999999997</v>
      </c>
      <c r="F136" s="63">
        <v>0</v>
      </c>
      <c r="G136" s="66"/>
      <c r="H136" s="63">
        <f>E136*F136</f>
        <v>0</v>
      </c>
      <c r="I136" s="64"/>
    </row>
    <row r="137" spans="1:9" x14ac:dyDescent="0.25">
      <c r="A137" s="59" t="s">
        <v>24</v>
      </c>
      <c r="B137" s="60" t="s">
        <v>12</v>
      </c>
      <c r="C137" s="61" t="s">
        <v>29</v>
      </c>
      <c r="D137" s="62" t="s">
        <v>16</v>
      </c>
      <c r="E137" s="62">
        <v>24</v>
      </c>
      <c r="F137" s="63">
        <v>0</v>
      </c>
      <c r="G137" s="64"/>
      <c r="H137" s="63">
        <f>E137*F137</f>
        <v>0</v>
      </c>
      <c r="I137" s="64"/>
    </row>
    <row r="138" spans="1:9" ht="28.5" x14ac:dyDescent="0.25">
      <c r="A138" s="71" t="s">
        <v>142</v>
      </c>
      <c r="B138" s="72" t="s">
        <v>9</v>
      </c>
      <c r="C138" s="69" t="s">
        <v>204</v>
      </c>
      <c r="D138" s="70" t="s">
        <v>10</v>
      </c>
      <c r="E138" s="70">
        <v>4</v>
      </c>
      <c r="F138" s="73"/>
      <c r="G138" s="66">
        <v>0</v>
      </c>
      <c r="H138" s="73"/>
      <c r="I138" s="66">
        <f>E138*G138</f>
        <v>0</v>
      </c>
    </row>
    <row r="139" spans="1:9" x14ac:dyDescent="0.25">
      <c r="A139" s="59" t="s">
        <v>25</v>
      </c>
      <c r="B139" s="60" t="s">
        <v>12</v>
      </c>
      <c r="C139" s="61" t="s">
        <v>318</v>
      </c>
      <c r="D139" s="62" t="s">
        <v>10</v>
      </c>
      <c r="E139" s="62">
        <v>4</v>
      </c>
      <c r="F139" s="63">
        <v>0</v>
      </c>
      <c r="G139" s="64"/>
      <c r="H139" s="63">
        <f t="shared" ref="H139" si="16">E139*F139</f>
        <v>0</v>
      </c>
      <c r="I139" s="64"/>
    </row>
    <row r="140" spans="1:9" ht="28.5" x14ac:dyDescent="0.25">
      <c r="A140" s="71" t="s">
        <v>30</v>
      </c>
      <c r="B140" s="72" t="s">
        <v>9</v>
      </c>
      <c r="C140" s="69" t="s">
        <v>138</v>
      </c>
      <c r="D140" s="70" t="s">
        <v>16</v>
      </c>
      <c r="E140" s="70">
        <v>64</v>
      </c>
      <c r="F140" s="63"/>
      <c r="G140" s="66">
        <v>0</v>
      </c>
      <c r="H140" s="63"/>
      <c r="I140" s="66">
        <f>E140*G140</f>
        <v>0</v>
      </c>
    </row>
    <row r="141" spans="1:9" x14ac:dyDescent="0.25">
      <c r="A141" s="59" t="s">
        <v>31</v>
      </c>
      <c r="B141" s="60" t="s">
        <v>12</v>
      </c>
      <c r="C141" s="61" t="s">
        <v>139</v>
      </c>
      <c r="D141" s="62" t="s">
        <v>19</v>
      </c>
      <c r="E141" s="98">
        <f>E140/4*3.4</f>
        <v>54.4</v>
      </c>
      <c r="F141" s="63">
        <v>0</v>
      </c>
      <c r="G141" s="66"/>
      <c r="H141" s="63">
        <f>E141*F141</f>
        <v>0</v>
      </c>
      <c r="I141" s="64"/>
    </row>
    <row r="142" spans="1:9" x14ac:dyDescent="0.25">
      <c r="A142" s="59" t="s">
        <v>143</v>
      </c>
      <c r="B142" s="60" t="s">
        <v>12</v>
      </c>
      <c r="C142" s="61" t="s">
        <v>39</v>
      </c>
      <c r="D142" s="62" t="s">
        <v>16</v>
      </c>
      <c r="E142" s="62">
        <v>64</v>
      </c>
      <c r="F142" s="63">
        <v>0</v>
      </c>
      <c r="G142" s="64"/>
      <c r="H142" s="63">
        <f>E142*F142</f>
        <v>0</v>
      </c>
      <c r="I142" s="64"/>
    </row>
    <row r="143" spans="1:9" ht="28.5" x14ac:dyDescent="0.25">
      <c r="A143" s="71" t="s">
        <v>32</v>
      </c>
      <c r="B143" s="72" t="s">
        <v>9</v>
      </c>
      <c r="C143" s="69" t="s">
        <v>320</v>
      </c>
      <c r="D143" s="70" t="s">
        <v>10</v>
      </c>
      <c r="E143" s="70">
        <v>4</v>
      </c>
      <c r="F143" s="73"/>
      <c r="G143" s="66">
        <v>0</v>
      </c>
      <c r="H143" s="73"/>
      <c r="I143" s="66">
        <f>E143*G143</f>
        <v>0</v>
      </c>
    </row>
    <row r="144" spans="1:9" ht="30" x14ac:dyDescent="0.25">
      <c r="A144" s="59" t="s">
        <v>33</v>
      </c>
      <c r="B144" s="60" t="s">
        <v>12</v>
      </c>
      <c r="C144" s="61" t="s">
        <v>319</v>
      </c>
      <c r="D144" s="62" t="s">
        <v>10</v>
      </c>
      <c r="E144" s="62">
        <v>4</v>
      </c>
      <c r="F144" s="63">
        <v>0</v>
      </c>
      <c r="G144" s="64"/>
      <c r="H144" s="63">
        <f>E144*F144</f>
        <v>0</v>
      </c>
      <c r="I144" s="64"/>
    </row>
    <row r="145" spans="1:9" ht="28.5" x14ac:dyDescent="0.25">
      <c r="A145" s="71" t="s">
        <v>35</v>
      </c>
      <c r="B145" s="72" t="s">
        <v>9</v>
      </c>
      <c r="C145" s="69" t="s">
        <v>140</v>
      </c>
      <c r="D145" s="70" t="s">
        <v>16</v>
      </c>
      <c r="E145" s="70">
        <v>218.8</v>
      </c>
      <c r="F145" s="73"/>
      <c r="G145" s="99">
        <v>0</v>
      </c>
      <c r="H145" s="73"/>
      <c r="I145" s="66">
        <f>E145*G145</f>
        <v>0</v>
      </c>
    </row>
    <row r="146" spans="1:9" ht="30" x14ac:dyDescent="0.25">
      <c r="A146" s="59" t="s">
        <v>36</v>
      </c>
      <c r="B146" s="60" t="s">
        <v>12</v>
      </c>
      <c r="C146" s="61" t="s">
        <v>288</v>
      </c>
      <c r="D146" s="62" t="s">
        <v>16</v>
      </c>
      <c r="E146" s="62">
        <v>218.8</v>
      </c>
      <c r="F146" s="63">
        <v>0</v>
      </c>
      <c r="G146" s="66"/>
      <c r="H146" s="63">
        <f t="shared" ref="H146:H147" si="17">E146*F146</f>
        <v>0</v>
      </c>
      <c r="I146" s="64"/>
    </row>
    <row r="147" spans="1:9" x14ac:dyDescent="0.25">
      <c r="A147" s="59" t="s">
        <v>37</v>
      </c>
      <c r="B147" s="60" t="s">
        <v>12</v>
      </c>
      <c r="C147" s="61" t="s">
        <v>314</v>
      </c>
      <c r="D147" s="62" t="s">
        <v>19</v>
      </c>
      <c r="E147" s="98">
        <f>E145/3*2.43</f>
        <v>177.22800000000001</v>
      </c>
      <c r="F147" s="63">
        <v>0</v>
      </c>
      <c r="G147" s="66"/>
      <c r="H147" s="63">
        <f t="shared" si="17"/>
        <v>0</v>
      </c>
      <c r="I147" s="64"/>
    </row>
    <row r="148" spans="1:9" x14ac:dyDescent="0.25">
      <c r="A148" s="59" t="s">
        <v>38</v>
      </c>
      <c r="B148" s="60" t="s">
        <v>12</v>
      </c>
      <c r="C148" s="61" t="s">
        <v>203</v>
      </c>
      <c r="D148" s="62" t="s">
        <v>10</v>
      </c>
      <c r="E148" s="98">
        <v>8</v>
      </c>
      <c r="F148" s="63">
        <v>0</v>
      </c>
      <c r="G148" s="66"/>
      <c r="H148" s="63">
        <f>E148*F148</f>
        <v>0</v>
      </c>
      <c r="I148" s="64"/>
    </row>
    <row r="149" spans="1:9" ht="30" x14ac:dyDescent="0.25">
      <c r="A149" s="59" t="s">
        <v>332</v>
      </c>
      <c r="B149" s="60" t="s">
        <v>12</v>
      </c>
      <c r="C149" s="61" t="s">
        <v>206</v>
      </c>
      <c r="D149" s="62" t="s">
        <v>10</v>
      </c>
      <c r="E149" s="98">
        <v>8</v>
      </c>
      <c r="F149" s="63">
        <v>0</v>
      </c>
      <c r="G149" s="66"/>
      <c r="H149" s="63">
        <f>E149*F149</f>
        <v>0</v>
      </c>
      <c r="I149" s="64"/>
    </row>
    <row r="150" spans="1:9" ht="28.5" x14ac:dyDescent="0.25">
      <c r="A150" s="71" t="s">
        <v>40</v>
      </c>
      <c r="B150" s="72" t="s">
        <v>9</v>
      </c>
      <c r="C150" s="69" t="s">
        <v>45</v>
      </c>
      <c r="D150" s="70" t="s">
        <v>10</v>
      </c>
      <c r="E150" s="70">
        <f>SUM(E151:E153)</f>
        <v>12</v>
      </c>
      <c r="F150" s="73"/>
      <c r="G150" s="66">
        <v>0</v>
      </c>
      <c r="H150" s="63"/>
      <c r="I150" s="66">
        <f>E150*G150</f>
        <v>0</v>
      </c>
    </row>
    <row r="151" spans="1:9" x14ac:dyDescent="0.25">
      <c r="A151" s="59" t="s">
        <v>41</v>
      </c>
      <c r="B151" s="60" t="s">
        <v>12</v>
      </c>
      <c r="C151" s="61" t="s">
        <v>47</v>
      </c>
      <c r="D151" s="62" t="s">
        <v>10</v>
      </c>
      <c r="E151" s="62">
        <v>4</v>
      </c>
      <c r="F151" s="63">
        <v>0</v>
      </c>
      <c r="G151" s="66"/>
      <c r="H151" s="63">
        <f t="shared" ref="H151:H153" si="18">E151*F151</f>
        <v>0</v>
      </c>
      <c r="I151" s="64"/>
    </row>
    <row r="152" spans="1:9" x14ac:dyDescent="0.25">
      <c r="A152" s="59" t="s">
        <v>233</v>
      </c>
      <c r="B152" s="60" t="s">
        <v>12</v>
      </c>
      <c r="C152" s="61" t="s">
        <v>49</v>
      </c>
      <c r="D152" s="62" t="s">
        <v>10</v>
      </c>
      <c r="E152" s="62">
        <v>4</v>
      </c>
      <c r="F152" s="63">
        <v>0</v>
      </c>
      <c r="G152" s="66"/>
      <c r="H152" s="63">
        <f t="shared" si="18"/>
        <v>0</v>
      </c>
      <c r="I152" s="64"/>
    </row>
    <row r="153" spans="1:9" x14ac:dyDescent="0.25">
      <c r="A153" s="59" t="s">
        <v>269</v>
      </c>
      <c r="B153" s="60" t="s">
        <v>12</v>
      </c>
      <c r="C153" s="61" t="s">
        <v>317</v>
      </c>
      <c r="D153" s="62" t="s">
        <v>10</v>
      </c>
      <c r="E153" s="62">
        <v>4</v>
      </c>
      <c r="F153" s="63">
        <v>0</v>
      </c>
      <c r="G153" s="66"/>
      <c r="H153" s="63">
        <f t="shared" si="18"/>
        <v>0</v>
      </c>
      <c r="I153" s="64"/>
    </row>
    <row r="154" spans="1:9" ht="28.5" x14ac:dyDescent="0.25">
      <c r="A154" s="67">
        <v>9</v>
      </c>
      <c r="B154" s="68" t="s">
        <v>9</v>
      </c>
      <c r="C154" s="69" t="s">
        <v>51</v>
      </c>
      <c r="D154" s="70" t="s">
        <v>16</v>
      </c>
      <c r="E154" s="70">
        <v>39.9</v>
      </c>
      <c r="F154" s="63"/>
      <c r="G154" s="66">
        <v>0</v>
      </c>
      <c r="H154" s="63"/>
      <c r="I154" s="66">
        <f>E154*G154</f>
        <v>0</v>
      </c>
    </row>
    <row r="155" spans="1:9" ht="30" x14ac:dyDescent="0.25">
      <c r="A155" s="59" t="s">
        <v>42</v>
      </c>
      <c r="B155" s="60" t="s">
        <v>12</v>
      </c>
      <c r="C155" s="61" t="s">
        <v>315</v>
      </c>
      <c r="D155" s="62" t="s">
        <v>16</v>
      </c>
      <c r="E155" s="62">
        <v>39.9</v>
      </c>
      <c r="F155" s="63">
        <v>0</v>
      </c>
      <c r="G155" s="66"/>
      <c r="H155" s="63">
        <f t="shared" ref="H155:H156" si="19">E155*F155</f>
        <v>0</v>
      </c>
      <c r="I155" s="64"/>
    </row>
    <row r="156" spans="1:9" x14ac:dyDescent="0.25">
      <c r="A156" s="59" t="s">
        <v>43</v>
      </c>
      <c r="B156" s="60" t="s">
        <v>12</v>
      </c>
      <c r="C156" s="61" t="s">
        <v>18</v>
      </c>
      <c r="D156" s="62" t="s">
        <v>19</v>
      </c>
      <c r="E156" s="100">
        <f>E154/3*2.18</f>
        <v>28.994</v>
      </c>
      <c r="F156" s="63">
        <v>0</v>
      </c>
      <c r="G156" s="66"/>
      <c r="H156" s="63">
        <f t="shared" si="19"/>
        <v>0</v>
      </c>
      <c r="I156" s="64"/>
    </row>
    <row r="157" spans="1:9" ht="28.5" x14ac:dyDescent="0.25">
      <c r="A157" s="67">
        <v>10</v>
      </c>
      <c r="B157" s="68" t="s">
        <v>9</v>
      </c>
      <c r="C157" s="69" t="s">
        <v>55</v>
      </c>
      <c r="D157" s="70" t="s">
        <v>16</v>
      </c>
      <c r="E157" s="70">
        <v>51.3</v>
      </c>
      <c r="F157" s="63"/>
      <c r="G157" s="66">
        <v>0</v>
      </c>
      <c r="H157" s="63"/>
      <c r="I157" s="66">
        <f>E157*G157</f>
        <v>0</v>
      </c>
    </row>
    <row r="158" spans="1:9" ht="30" x14ac:dyDescent="0.25">
      <c r="A158" s="59" t="s">
        <v>46</v>
      </c>
      <c r="B158" s="60" t="s">
        <v>12</v>
      </c>
      <c r="C158" s="61" t="s">
        <v>217</v>
      </c>
      <c r="D158" s="62" t="s">
        <v>16</v>
      </c>
      <c r="E158" s="62">
        <v>51.3</v>
      </c>
      <c r="F158" s="63">
        <v>0</v>
      </c>
      <c r="G158" s="66"/>
      <c r="H158" s="63">
        <f t="shared" ref="H158:H159" si="20">E158*F158</f>
        <v>0</v>
      </c>
      <c r="I158" s="64"/>
    </row>
    <row r="159" spans="1:9" x14ac:dyDescent="0.25">
      <c r="A159" s="59" t="s">
        <v>48</v>
      </c>
      <c r="B159" s="60" t="s">
        <v>12</v>
      </c>
      <c r="C159" s="61" t="s">
        <v>316</v>
      </c>
      <c r="D159" s="62" t="s">
        <v>19</v>
      </c>
      <c r="E159" s="98">
        <f>E157/2.5*1.75</f>
        <v>35.909999999999997</v>
      </c>
      <c r="F159" s="63">
        <v>0</v>
      </c>
      <c r="G159" s="66"/>
      <c r="H159" s="63">
        <f t="shared" si="20"/>
        <v>0</v>
      </c>
      <c r="I159" s="64"/>
    </row>
    <row r="160" spans="1:9" x14ac:dyDescent="0.25">
      <c r="A160" s="71" t="s">
        <v>333</v>
      </c>
      <c r="B160" s="72" t="s">
        <v>9</v>
      </c>
      <c r="C160" s="69" t="s">
        <v>59</v>
      </c>
      <c r="D160" s="70" t="s">
        <v>10</v>
      </c>
      <c r="E160" s="70">
        <v>4</v>
      </c>
      <c r="F160" s="73"/>
      <c r="G160" s="66">
        <v>0</v>
      </c>
      <c r="H160" s="73"/>
      <c r="I160" s="66">
        <f>E160*G160</f>
        <v>0</v>
      </c>
    </row>
    <row r="161" spans="1:9" x14ac:dyDescent="0.25">
      <c r="A161" s="59" t="s">
        <v>52</v>
      </c>
      <c r="B161" s="60" t="s">
        <v>12</v>
      </c>
      <c r="C161" s="61" t="s">
        <v>145</v>
      </c>
      <c r="D161" s="62" t="s">
        <v>10</v>
      </c>
      <c r="E161" s="62">
        <v>4</v>
      </c>
      <c r="F161" s="63">
        <v>0</v>
      </c>
      <c r="G161" s="66"/>
      <c r="H161" s="63">
        <f t="shared" ref="H161:H162" si="21">E161*F161</f>
        <v>0</v>
      </c>
      <c r="I161" s="64"/>
    </row>
    <row r="162" spans="1:9" ht="30" x14ac:dyDescent="0.25">
      <c r="A162" s="59" t="s">
        <v>53</v>
      </c>
      <c r="B162" s="60" t="s">
        <v>12</v>
      </c>
      <c r="C162" s="61" t="s">
        <v>146</v>
      </c>
      <c r="D162" s="62" t="s">
        <v>10</v>
      </c>
      <c r="E162" s="62">
        <v>4</v>
      </c>
      <c r="F162" s="63">
        <v>0</v>
      </c>
      <c r="G162" s="66"/>
      <c r="H162" s="63">
        <f t="shared" si="21"/>
        <v>0</v>
      </c>
      <c r="I162" s="64"/>
    </row>
    <row r="163" spans="1:9" ht="28.5" x14ac:dyDescent="0.25">
      <c r="A163" s="67">
        <v>12</v>
      </c>
      <c r="B163" s="68" t="s">
        <v>9</v>
      </c>
      <c r="C163" s="69" t="s">
        <v>62</v>
      </c>
      <c r="D163" s="70" t="s">
        <v>16</v>
      </c>
      <c r="E163" s="70">
        <v>68.599999999999994</v>
      </c>
      <c r="F163" s="63"/>
      <c r="G163" s="66">
        <v>0</v>
      </c>
      <c r="H163" s="63"/>
      <c r="I163" s="66">
        <f>E163*G163</f>
        <v>0</v>
      </c>
    </row>
    <row r="164" spans="1:9" ht="30" x14ac:dyDescent="0.25">
      <c r="A164" s="59" t="s">
        <v>56</v>
      </c>
      <c r="B164" s="60" t="s">
        <v>12</v>
      </c>
      <c r="C164" s="61" t="s">
        <v>218</v>
      </c>
      <c r="D164" s="62" t="s">
        <v>16</v>
      </c>
      <c r="E164" s="62">
        <v>68.599999999999994</v>
      </c>
      <c r="F164" s="63">
        <v>0</v>
      </c>
      <c r="G164" s="64"/>
      <c r="H164" s="63">
        <f t="shared" ref="H164:H165" si="22">E164*F164</f>
        <v>0</v>
      </c>
      <c r="I164" s="64"/>
    </row>
    <row r="165" spans="1:9" x14ac:dyDescent="0.25">
      <c r="A165" s="59" t="s">
        <v>57</v>
      </c>
      <c r="B165" s="60" t="s">
        <v>12</v>
      </c>
      <c r="C165" s="61" t="s">
        <v>219</v>
      </c>
      <c r="D165" s="62" t="s">
        <v>19</v>
      </c>
      <c r="E165" s="98">
        <f>E163/2*1.25</f>
        <v>42.875</v>
      </c>
      <c r="F165" s="63">
        <v>0</v>
      </c>
      <c r="G165" s="64"/>
      <c r="H165" s="63">
        <f t="shared" si="22"/>
        <v>0</v>
      </c>
      <c r="I165" s="64"/>
    </row>
    <row r="166" spans="1:9" ht="28.5" x14ac:dyDescent="0.25">
      <c r="A166" s="67">
        <v>13</v>
      </c>
      <c r="B166" s="68" t="s">
        <v>9</v>
      </c>
      <c r="C166" s="69" t="s">
        <v>65</v>
      </c>
      <c r="D166" s="70" t="s">
        <v>16</v>
      </c>
      <c r="E166" s="70">
        <v>37.5</v>
      </c>
      <c r="F166" s="63"/>
      <c r="G166" s="66">
        <v>0</v>
      </c>
      <c r="H166" s="63"/>
      <c r="I166" s="66">
        <f>E166*G166</f>
        <v>0</v>
      </c>
    </row>
    <row r="167" spans="1:9" ht="30" x14ac:dyDescent="0.25">
      <c r="A167" s="59" t="s">
        <v>60</v>
      </c>
      <c r="B167" s="60" t="s">
        <v>12</v>
      </c>
      <c r="C167" s="61" t="s">
        <v>220</v>
      </c>
      <c r="D167" s="62" t="s">
        <v>16</v>
      </c>
      <c r="E167" s="62">
        <v>37.5</v>
      </c>
      <c r="F167" s="63">
        <v>0</v>
      </c>
      <c r="G167" s="64"/>
      <c r="H167" s="63">
        <f t="shared" ref="H167:H169" si="23">E167*F167</f>
        <v>0</v>
      </c>
      <c r="I167" s="64"/>
    </row>
    <row r="168" spans="1:9" x14ac:dyDescent="0.25">
      <c r="A168" s="59" t="s">
        <v>61</v>
      </c>
      <c r="B168" s="60" t="s">
        <v>12</v>
      </c>
      <c r="C168" s="61" t="s">
        <v>221</v>
      </c>
      <c r="D168" s="62" t="s">
        <v>19</v>
      </c>
      <c r="E168" s="98">
        <f>E166/2*1.1</f>
        <v>20.625</v>
      </c>
      <c r="F168" s="63">
        <v>0</v>
      </c>
      <c r="G168" s="64"/>
      <c r="H168" s="63">
        <f t="shared" si="23"/>
        <v>0</v>
      </c>
      <c r="I168" s="64"/>
    </row>
    <row r="169" spans="1:9" ht="30" x14ac:dyDescent="0.25">
      <c r="A169" s="59" t="s">
        <v>270</v>
      </c>
      <c r="B169" s="60" t="s">
        <v>12</v>
      </c>
      <c r="C169" s="61" t="s">
        <v>321</v>
      </c>
      <c r="D169" s="62" t="s">
        <v>10</v>
      </c>
      <c r="E169" s="62">
        <v>1</v>
      </c>
      <c r="F169" s="63">
        <v>0</v>
      </c>
      <c r="G169" s="66"/>
      <c r="H169" s="63">
        <f t="shared" si="23"/>
        <v>0</v>
      </c>
      <c r="I169" s="64"/>
    </row>
    <row r="170" spans="1:9" ht="28.5" x14ac:dyDescent="0.25">
      <c r="A170" s="67">
        <v>14</v>
      </c>
      <c r="B170" s="68" t="s">
        <v>9</v>
      </c>
      <c r="C170" s="69" t="s">
        <v>69</v>
      </c>
      <c r="D170" s="70" t="s">
        <v>16</v>
      </c>
      <c r="E170" s="70">
        <v>106.4</v>
      </c>
      <c r="F170" s="63"/>
      <c r="G170" s="66">
        <v>0</v>
      </c>
      <c r="H170" s="63"/>
      <c r="I170" s="66">
        <f>E170*G170</f>
        <v>0</v>
      </c>
    </row>
    <row r="171" spans="1:9" ht="30" x14ac:dyDescent="0.25">
      <c r="A171" s="59" t="s">
        <v>63</v>
      </c>
      <c r="B171" s="60" t="s">
        <v>12</v>
      </c>
      <c r="C171" s="61" t="s">
        <v>222</v>
      </c>
      <c r="D171" s="62" t="s">
        <v>16</v>
      </c>
      <c r="E171" s="62">
        <v>106.4</v>
      </c>
      <c r="F171" s="63">
        <v>0</v>
      </c>
      <c r="G171" s="64"/>
      <c r="H171" s="63">
        <f t="shared" ref="H171:H175" si="24">E171*F171</f>
        <v>0</v>
      </c>
      <c r="I171" s="64"/>
    </row>
    <row r="172" spans="1:9" x14ac:dyDescent="0.25">
      <c r="A172" s="59" t="s">
        <v>64</v>
      </c>
      <c r="B172" s="60" t="s">
        <v>12</v>
      </c>
      <c r="C172" s="61" t="s">
        <v>72</v>
      </c>
      <c r="D172" s="62" t="s">
        <v>10</v>
      </c>
      <c r="E172" s="98">
        <f>E170/1.5*1.09</f>
        <v>77.317333333333337</v>
      </c>
      <c r="F172" s="63">
        <v>0</v>
      </c>
      <c r="G172" s="66"/>
      <c r="H172" s="63">
        <f t="shared" si="24"/>
        <v>0</v>
      </c>
      <c r="I172" s="64"/>
    </row>
    <row r="173" spans="1:9" x14ac:dyDescent="0.25">
      <c r="A173" s="59" t="s">
        <v>236</v>
      </c>
      <c r="B173" s="60" t="s">
        <v>12</v>
      </c>
      <c r="C173" s="61" t="s">
        <v>207</v>
      </c>
      <c r="D173" s="62" t="s">
        <v>10</v>
      </c>
      <c r="E173" s="62">
        <v>12</v>
      </c>
      <c r="F173" s="63">
        <v>0</v>
      </c>
      <c r="G173" s="66"/>
      <c r="H173" s="63">
        <f t="shared" si="24"/>
        <v>0</v>
      </c>
      <c r="I173" s="64"/>
    </row>
    <row r="174" spans="1:9" ht="28.5" x14ac:dyDescent="0.25">
      <c r="A174" s="67">
        <v>15</v>
      </c>
      <c r="B174" s="68" t="s">
        <v>9</v>
      </c>
      <c r="C174" s="69" t="s">
        <v>74</v>
      </c>
      <c r="D174" s="70" t="s">
        <v>75</v>
      </c>
      <c r="E174" s="70">
        <v>93.56</v>
      </c>
      <c r="F174" s="63"/>
      <c r="G174" s="99">
        <v>0</v>
      </c>
      <c r="H174" s="63">
        <f t="shared" si="24"/>
        <v>0</v>
      </c>
      <c r="I174" s="66">
        <f t="shared" ref="I174" si="25">E174*G174</f>
        <v>0</v>
      </c>
    </row>
    <row r="175" spans="1:9" x14ac:dyDescent="0.25">
      <c r="A175" s="59" t="s">
        <v>66</v>
      </c>
      <c r="B175" s="60" t="s">
        <v>12</v>
      </c>
      <c r="C175" s="61" t="s">
        <v>77</v>
      </c>
      <c r="D175" s="62" t="s">
        <v>19</v>
      </c>
      <c r="E175" s="98">
        <f>0.12*E174</f>
        <v>11.2272</v>
      </c>
      <c r="F175" s="101">
        <v>0</v>
      </c>
      <c r="G175" s="66"/>
      <c r="H175" s="63">
        <f t="shared" si="24"/>
        <v>0</v>
      </c>
      <c r="I175" s="64"/>
    </row>
    <row r="176" spans="1:9" x14ac:dyDescent="0.25">
      <c r="A176" s="59" t="s">
        <v>67</v>
      </c>
      <c r="B176" s="60" t="s">
        <v>12</v>
      </c>
      <c r="C176" s="61" t="s">
        <v>79</v>
      </c>
      <c r="D176" s="62" t="s">
        <v>19</v>
      </c>
      <c r="E176" s="98">
        <f>0.02*E174</f>
        <v>1.8712</v>
      </c>
      <c r="F176" s="101">
        <v>0</v>
      </c>
      <c r="G176" s="64"/>
      <c r="H176" s="63">
        <f>E176*F176</f>
        <v>0</v>
      </c>
      <c r="I176" s="64"/>
    </row>
    <row r="177" spans="1:9" ht="28.5" x14ac:dyDescent="0.25">
      <c r="A177" s="71" t="s">
        <v>271</v>
      </c>
      <c r="B177" s="72" t="s">
        <v>9</v>
      </c>
      <c r="C177" s="69" t="s">
        <v>80</v>
      </c>
      <c r="D177" s="70" t="s">
        <v>75</v>
      </c>
      <c r="E177" s="70">
        <f>E174*2</f>
        <v>187.12</v>
      </c>
      <c r="F177" s="63"/>
      <c r="G177" s="99">
        <v>0</v>
      </c>
      <c r="H177" s="63"/>
      <c r="I177" s="66">
        <f t="shared" ref="I177" si="26">E177*G177</f>
        <v>0</v>
      </c>
    </row>
    <row r="178" spans="1:9" x14ac:dyDescent="0.25">
      <c r="A178" s="59" t="s">
        <v>70</v>
      </c>
      <c r="B178" s="60" t="s">
        <v>12</v>
      </c>
      <c r="C178" s="61" t="s">
        <v>82</v>
      </c>
      <c r="D178" s="62" t="s">
        <v>19</v>
      </c>
      <c r="E178" s="100">
        <f>E177*0.02</f>
        <v>3.7423999999999999</v>
      </c>
      <c r="F178" s="101">
        <v>0</v>
      </c>
      <c r="G178" s="64"/>
      <c r="H178" s="63">
        <f>E178*F178</f>
        <v>0</v>
      </c>
      <c r="I178" s="64"/>
    </row>
    <row r="179" spans="1:9" x14ac:dyDescent="0.25">
      <c r="A179" s="59" t="s">
        <v>71</v>
      </c>
      <c r="B179" s="60" t="s">
        <v>12</v>
      </c>
      <c r="C179" s="61" t="s">
        <v>84</v>
      </c>
      <c r="D179" s="62" t="s">
        <v>19</v>
      </c>
      <c r="E179" s="100">
        <f>E177*0.12</f>
        <v>22.4544</v>
      </c>
      <c r="F179" s="101">
        <v>0</v>
      </c>
      <c r="G179" s="64"/>
      <c r="H179" s="63">
        <f>E179*F179</f>
        <v>0</v>
      </c>
      <c r="I179" s="64"/>
    </row>
    <row r="180" spans="1:9" ht="28.5" x14ac:dyDescent="0.25">
      <c r="A180" s="71" t="s">
        <v>250</v>
      </c>
      <c r="B180" s="72" t="s">
        <v>9</v>
      </c>
      <c r="C180" s="69" t="s">
        <v>147</v>
      </c>
      <c r="D180" s="70" t="s">
        <v>16</v>
      </c>
      <c r="E180" s="70">
        <f>SUM(E181:E192)</f>
        <v>601.5</v>
      </c>
      <c r="F180" s="63"/>
      <c r="G180" s="66">
        <v>0</v>
      </c>
      <c r="H180" s="63"/>
      <c r="I180" s="66">
        <f>E180*G180</f>
        <v>0</v>
      </c>
    </row>
    <row r="181" spans="1:9" x14ac:dyDescent="0.25">
      <c r="A181" s="59" t="s">
        <v>76</v>
      </c>
      <c r="B181" s="60" t="s">
        <v>12</v>
      </c>
      <c r="C181" s="61" t="s">
        <v>148</v>
      </c>
      <c r="D181" s="62" t="s">
        <v>16</v>
      </c>
      <c r="E181" s="62">
        <v>10.8</v>
      </c>
      <c r="F181" s="63">
        <v>0</v>
      </c>
      <c r="G181" s="64"/>
      <c r="H181" s="63">
        <f t="shared" ref="H181:H192" si="27">E181*F181</f>
        <v>0</v>
      </c>
      <c r="I181" s="64"/>
    </row>
    <row r="182" spans="1:9" x14ac:dyDescent="0.25">
      <c r="A182" s="59" t="s">
        <v>78</v>
      </c>
      <c r="B182" s="60" t="s">
        <v>12</v>
      </c>
      <c r="C182" s="61" t="s">
        <v>149</v>
      </c>
      <c r="D182" s="62" t="s">
        <v>16</v>
      </c>
      <c r="E182" s="62">
        <v>82</v>
      </c>
      <c r="F182" s="63">
        <v>0</v>
      </c>
      <c r="G182" s="66"/>
      <c r="H182" s="63">
        <f t="shared" si="27"/>
        <v>0</v>
      </c>
      <c r="I182" s="64"/>
    </row>
    <row r="183" spans="1:9" x14ac:dyDescent="0.25">
      <c r="A183" s="59" t="s">
        <v>272</v>
      </c>
      <c r="B183" s="60" t="s">
        <v>12</v>
      </c>
      <c r="C183" s="61" t="s">
        <v>150</v>
      </c>
      <c r="D183" s="62" t="s">
        <v>16</v>
      </c>
      <c r="E183" s="62">
        <v>2.6</v>
      </c>
      <c r="F183" s="63">
        <v>0</v>
      </c>
      <c r="G183" s="66"/>
      <c r="H183" s="63">
        <f t="shared" si="27"/>
        <v>0</v>
      </c>
      <c r="I183" s="64"/>
    </row>
    <row r="184" spans="1:9" x14ac:dyDescent="0.25">
      <c r="A184" s="59" t="s">
        <v>273</v>
      </c>
      <c r="B184" s="60" t="s">
        <v>12</v>
      </c>
      <c r="C184" s="61" t="s">
        <v>151</v>
      </c>
      <c r="D184" s="62" t="s">
        <v>16</v>
      </c>
      <c r="E184" s="62">
        <v>34.9</v>
      </c>
      <c r="F184" s="63">
        <v>0</v>
      </c>
      <c r="G184" s="64"/>
      <c r="H184" s="63">
        <f t="shared" si="27"/>
        <v>0</v>
      </c>
      <c r="I184" s="64"/>
    </row>
    <row r="185" spans="1:9" x14ac:dyDescent="0.25">
      <c r="A185" s="59" t="s">
        <v>274</v>
      </c>
      <c r="B185" s="60" t="s">
        <v>12</v>
      </c>
      <c r="C185" s="61" t="s">
        <v>152</v>
      </c>
      <c r="D185" s="62" t="s">
        <v>16</v>
      </c>
      <c r="E185" s="62">
        <v>68.599999999999994</v>
      </c>
      <c r="F185" s="63">
        <v>0</v>
      </c>
      <c r="G185" s="64"/>
      <c r="H185" s="63">
        <f t="shared" si="27"/>
        <v>0</v>
      </c>
      <c r="I185" s="64"/>
    </row>
    <row r="186" spans="1:9" x14ac:dyDescent="0.25">
      <c r="A186" s="59" t="s">
        <v>275</v>
      </c>
      <c r="B186" s="60" t="s">
        <v>12</v>
      </c>
      <c r="C186" s="61" t="s">
        <v>153</v>
      </c>
      <c r="D186" s="62" t="s">
        <v>16</v>
      </c>
      <c r="E186" s="62">
        <v>51.3</v>
      </c>
      <c r="F186" s="63">
        <v>0</v>
      </c>
      <c r="G186" s="64"/>
      <c r="H186" s="63">
        <f t="shared" si="27"/>
        <v>0</v>
      </c>
      <c r="I186" s="64"/>
    </row>
    <row r="187" spans="1:9" x14ac:dyDescent="0.25">
      <c r="A187" s="59" t="s">
        <v>334</v>
      </c>
      <c r="B187" s="60" t="s">
        <v>12</v>
      </c>
      <c r="C187" s="61" t="s">
        <v>154</v>
      </c>
      <c r="D187" s="62" t="s">
        <v>16</v>
      </c>
      <c r="E187" s="62">
        <v>39.9</v>
      </c>
      <c r="F187" s="63">
        <v>0</v>
      </c>
      <c r="G187" s="66"/>
      <c r="H187" s="63">
        <f t="shared" si="27"/>
        <v>0</v>
      </c>
      <c r="I187" s="64"/>
    </row>
    <row r="188" spans="1:9" x14ac:dyDescent="0.25">
      <c r="A188" s="59" t="s">
        <v>335</v>
      </c>
      <c r="B188" s="60" t="s">
        <v>12</v>
      </c>
      <c r="C188" s="61" t="s">
        <v>223</v>
      </c>
      <c r="D188" s="62" t="s">
        <v>16</v>
      </c>
      <c r="E188" s="62">
        <v>4.5999999999999996</v>
      </c>
      <c r="F188" s="63">
        <v>0</v>
      </c>
      <c r="G188" s="66"/>
      <c r="H188" s="63">
        <f t="shared" si="27"/>
        <v>0</v>
      </c>
      <c r="I188" s="64"/>
    </row>
    <row r="189" spans="1:9" x14ac:dyDescent="0.25">
      <c r="A189" s="59" t="s">
        <v>336</v>
      </c>
      <c r="B189" s="60" t="s">
        <v>12</v>
      </c>
      <c r="C189" s="61" t="s">
        <v>155</v>
      </c>
      <c r="D189" s="62" t="s">
        <v>16</v>
      </c>
      <c r="E189" s="62">
        <v>170</v>
      </c>
      <c r="F189" s="63">
        <v>0</v>
      </c>
      <c r="G189" s="64"/>
      <c r="H189" s="63">
        <f t="shared" si="27"/>
        <v>0</v>
      </c>
      <c r="I189" s="64"/>
    </row>
    <row r="190" spans="1:9" x14ac:dyDescent="0.25">
      <c r="A190" s="59" t="s">
        <v>337</v>
      </c>
      <c r="B190" s="60" t="s">
        <v>12</v>
      </c>
      <c r="C190" s="61" t="s">
        <v>156</v>
      </c>
      <c r="D190" s="62" t="s">
        <v>16</v>
      </c>
      <c r="E190" s="62">
        <v>48.8</v>
      </c>
      <c r="F190" s="63">
        <v>0</v>
      </c>
      <c r="G190" s="64"/>
      <c r="H190" s="63">
        <f t="shared" si="27"/>
        <v>0</v>
      </c>
      <c r="I190" s="64"/>
    </row>
    <row r="191" spans="1:9" x14ac:dyDescent="0.25">
      <c r="A191" s="59" t="s">
        <v>338</v>
      </c>
      <c r="B191" s="60" t="s">
        <v>12</v>
      </c>
      <c r="C191" s="61" t="s">
        <v>157</v>
      </c>
      <c r="D191" s="62" t="s">
        <v>16</v>
      </c>
      <c r="E191" s="62">
        <v>64</v>
      </c>
      <c r="F191" s="63">
        <v>0</v>
      </c>
      <c r="G191" s="64"/>
      <c r="H191" s="63">
        <f t="shared" si="27"/>
        <v>0</v>
      </c>
      <c r="I191" s="64"/>
    </row>
    <row r="192" spans="1:9" x14ac:dyDescent="0.25">
      <c r="A192" s="59" t="s">
        <v>339</v>
      </c>
      <c r="B192" s="60" t="s">
        <v>12</v>
      </c>
      <c r="C192" s="61" t="s">
        <v>224</v>
      </c>
      <c r="D192" s="62" t="s">
        <v>16</v>
      </c>
      <c r="E192" s="62">
        <v>24</v>
      </c>
      <c r="F192" s="63">
        <v>0</v>
      </c>
      <c r="G192" s="64"/>
      <c r="H192" s="63">
        <f t="shared" si="27"/>
        <v>0</v>
      </c>
      <c r="I192" s="64"/>
    </row>
    <row r="193" spans="1:11" x14ac:dyDescent="0.25">
      <c r="A193" s="59"/>
      <c r="B193" s="60"/>
      <c r="C193" s="69" t="s">
        <v>91</v>
      </c>
      <c r="D193" s="62"/>
      <c r="E193" s="62"/>
      <c r="F193" s="63"/>
      <c r="G193" s="64"/>
      <c r="H193" s="63"/>
      <c r="I193" s="64"/>
    </row>
    <row r="194" spans="1:11" ht="28.5" x14ac:dyDescent="0.25">
      <c r="A194" s="67">
        <v>18</v>
      </c>
      <c r="B194" s="68" t="s">
        <v>9</v>
      </c>
      <c r="C194" s="69" t="s">
        <v>92</v>
      </c>
      <c r="D194" s="70" t="s">
        <v>16</v>
      </c>
      <c r="E194" s="102">
        <f>E195+E198</f>
        <v>10180.400000000001</v>
      </c>
      <c r="F194" s="63"/>
      <c r="G194" s="66">
        <v>0</v>
      </c>
      <c r="H194" s="63"/>
      <c r="I194" s="66">
        <f>E194*G194</f>
        <v>0</v>
      </c>
    </row>
    <row r="195" spans="1:11" x14ac:dyDescent="0.25">
      <c r="A195" s="59" t="s">
        <v>81</v>
      </c>
      <c r="B195" s="60" t="s">
        <v>12</v>
      </c>
      <c r="C195" s="61" t="s">
        <v>158</v>
      </c>
      <c r="D195" s="62" t="s">
        <v>16</v>
      </c>
      <c r="E195" s="103">
        <v>10090.700000000001</v>
      </c>
      <c r="F195" s="63">
        <v>0</v>
      </c>
      <c r="G195" s="66"/>
      <c r="H195" s="63">
        <f t="shared" ref="H195:H200" si="28">E195*F195</f>
        <v>0</v>
      </c>
      <c r="I195" s="64"/>
    </row>
    <row r="196" spans="1:11" x14ac:dyDescent="0.25">
      <c r="A196" s="59" t="s">
        <v>83</v>
      </c>
      <c r="B196" s="60" t="s">
        <v>12</v>
      </c>
      <c r="C196" s="61" t="s">
        <v>95</v>
      </c>
      <c r="D196" s="62" t="s">
        <v>16</v>
      </c>
      <c r="E196" s="103">
        <f>3245*2</f>
        <v>6490</v>
      </c>
      <c r="F196" s="63">
        <v>0</v>
      </c>
      <c r="G196" s="66"/>
      <c r="H196" s="63">
        <f t="shared" si="28"/>
        <v>0</v>
      </c>
      <c r="I196" s="64"/>
      <c r="K196" s="161"/>
    </row>
    <row r="197" spans="1:11" x14ac:dyDescent="0.25">
      <c r="A197" s="59" t="s">
        <v>251</v>
      </c>
      <c r="B197" s="60" t="s">
        <v>12</v>
      </c>
      <c r="C197" s="61" t="s">
        <v>159</v>
      </c>
      <c r="D197" s="62" t="s">
        <v>16</v>
      </c>
      <c r="E197" s="103">
        <v>3601.3</v>
      </c>
      <c r="F197" s="63">
        <v>0</v>
      </c>
      <c r="G197" s="66"/>
      <c r="H197" s="63">
        <f t="shared" si="28"/>
        <v>0</v>
      </c>
      <c r="I197" s="66"/>
    </row>
    <row r="198" spans="1:11" x14ac:dyDescent="0.25">
      <c r="A198" s="59" t="s">
        <v>252</v>
      </c>
      <c r="B198" s="60" t="s">
        <v>12</v>
      </c>
      <c r="C198" s="61" t="s">
        <v>160</v>
      </c>
      <c r="D198" s="62" t="s">
        <v>16</v>
      </c>
      <c r="E198" s="104">
        <v>89.7</v>
      </c>
      <c r="F198" s="63">
        <v>0</v>
      </c>
      <c r="G198" s="66"/>
      <c r="H198" s="63">
        <f t="shared" si="28"/>
        <v>0</v>
      </c>
      <c r="I198" s="64"/>
    </row>
    <row r="199" spans="1:11" x14ac:dyDescent="0.25">
      <c r="A199" s="59" t="s">
        <v>253</v>
      </c>
      <c r="B199" s="60" t="s">
        <v>12</v>
      </c>
      <c r="C199" s="61" t="s">
        <v>97</v>
      </c>
      <c r="D199" s="62" t="s">
        <v>16</v>
      </c>
      <c r="E199" s="103">
        <f>16.5*2</f>
        <v>33</v>
      </c>
      <c r="F199" s="63">
        <v>0</v>
      </c>
      <c r="G199" s="66"/>
      <c r="H199" s="63">
        <f t="shared" si="28"/>
        <v>0</v>
      </c>
      <c r="I199" s="64"/>
    </row>
    <row r="200" spans="1:11" x14ac:dyDescent="0.25">
      <c r="A200" s="59" t="s">
        <v>254</v>
      </c>
      <c r="B200" s="60" t="s">
        <v>12</v>
      </c>
      <c r="C200" s="61" t="s">
        <v>161</v>
      </c>
      <c r="D200" s="62" t="s">
        <v>16</v>
      </c>
      <c r="E200" s="103">
        <v>56.8</v>
      </c>
      <c r="F200" s="63">
        <v>0</v>
      </c>
      <c r="G200" s="66"/>
      <c r="H200" s="63">
        <f t="shared" si="28"/>
        <v>0</v>
      </c>
      <c r="I200" s="66"/>
    </row>
    <row r="201" spans="1:11" x14ac:dyDescent="0.25">
      <c r="A201" s="67">
        <v>19</v>
      </c>
      <c r="B201" s="68" t="s">
        <v>9</v>
      </c>
      <c r="C201" s="69" t="s">
        <v>100</v>
      </c>
      <c r="D201" s="70" t="s">
        <v>10</v>
      </c>
      <c r="E201" s="70">
        <f>SUM(E202:E206)</f>
        <v>34</v>
      </c>
      <c r="F201" s="63"/>
      <c r="G201" s="66">
        <v>0</v>
      </c>
      <c r="H201" s="63"/>
      <c r="I201" s="66">
        <f>E201*G201</f>
        <v>0</v>
      </c>
    </row>
    <row r="202" spans="1:11" x14ac:dyDescent="0.25">
      <c r="A202" s="59" t="s">
        <v>85</v>
      </c>
      <c r="B202" s="60" t="s">
        <v>12</v>
      </c>
      <c r="C202" s="105" t="s">
        <v>301</v>
      </c>
      <c r="D202" s="62" t="s">
        <v>10</v>
      </c>
      <c r="E202" s="62">
        <v>1</v>
      </c>
      <c r="F202" s="106">
        <v>0</v>
      </c>
      <c r="G202" s="66"/>
      <c r="H202" s="63">
        <f t="shared" ref="H202" si="29">E202*F202</f>
        <v>0</v>
      </c>
      <c r="I202" s="64"/>
    </row>
    <row r="203" spans="1:11" x14ac:dyDescent="0.25">
      <c r="A203" s="59" t="s">
        <v>267</v>
      </c>
      <c r="B203" s="60" t="s">
        <v>12</v>
      </c>
      <c r="C203" s="105" t="s">
        <v>310</v>
      </c>
      <c r="D203" s="62" t="s">
        <v>10</v>
      </c>
      <c r="E203" s="62">
        <v>1</v>
      </c>
      <c r="F203" s="106">
        <v>0</v>
      </c>
      <c r="G203" s="66"/>
      <c r="H203" s="63">
        <f t="shared" ref="H203:H206" si="30">E203*F203</f>
        <v>0</v>
      </c>
      <c r="I203" s="64"/>
    </row>
    <row r="204" spans="1:11" x14ac:dyDescent="0.25">
      <c r="A204" s="59" t="s">
        <v>268</v>
      </c>
      <c r="B204" s="60" t="s">
        <v>12</v>
      </c>
      <c r="C204" s="105" t="s">
        <v>311</v>
      </c>
      <c r="D204" s="62" t="s">
        <v>10</v>
      </c>
      <c r="E204" s="62">
        <v>15</v>
      </c>
      <c r="F204" s="106">
        <v>0</v>
      </c>
      <c r="G204" s="66"/>
      <c r="H204" s="63">
        <f t="shared" si="30"/>
        <v>0</v>
      </c>
      <c r="I204" s="64"/>
    </row>
    <row r="205" spans="1:11" x14ac:dyDescent="0.25">
      <c r="A205" s="59" t="s">
        <v>340</v>
      </c>
      <c r="B205" s="60" t="s">
        <v>12</v>
      </c>
      <c r="C205" s="105" t="s">
        <v>312</v>
      </c>
      <c r="D205" s="62" t="s">
        <v>10</v>
      </c>
      <c r="E205" s="62">
        <v>1</v>
      </c>
      <c r="F205" s="63">
        <v>0</v>
      </c>
      <c r="G205" s="66"/>
      <c r="H205" s="63">
        <f t="shared" si="30"/>
        <v>0</v>
      </c>
      <c r="I205" s="64"/>
    </row>
    <row r="206" spans="1:11" x14ac:dyDescent="0.25">
      <c r="A206" s="59" t="s">
        <v>341</v>
      </c>
      <c r="B206" s="60" t="s">
        <v>12</v>
      </c>
      <c r="C206" s="61" t="s">
        <v>313</v>
      </c>
      <c r="D206" s="62" t="s">
        <v>10</v>
      </c>
      <c r="E206" s="62">
        <v>16</v>
      </c>
      <c r="F206" s="63">
        <v>0</v>
      </c>
      <c r="G206" s="66"/>
      <c r="H206" s="63">
        <f t="shared" si="30"/>
        <v>0</v>
      </c>
      <c r="I206" s="64"/>
    </row>
    <row r="207" spans="1:11" x14ac:dyDescent="0.25">
      <c r="A207" s="71" t="s">
        <v>86</v>
      </c>
      <c r="B207" s="72" t="s">
        <v>9</v>
      </c>
      <c r="C207" s="69" t="s">
        <v>101</v>
      </c>
      <c r="D207" s="70" t="s">
        <v>10</v>
      </c>
      <c r="E207" s="70">
        <v>202</v>
      </c>
      <c r="F207" s="63"/>
      <c r="G207" s="66">
        <v>0</v>
      </c>
      <c r="H207" s="63"/>
      <c r="I207" s="66">
        <f>E207*G207</f>
        <v>0</v>
      </c>
    </row>
    <row r="208" spans="1:11" x14ac:dyDescent="0.25">
      <c r="A208" s="59" t="s">
        <v>87</v>
      </c>
      <c r="B208" s="60" t="s">
        <v>12</v>
      </c>
      <c r="C208" s="61" t="s">
        <v>162</v>
      </c>
      <c r="D208" s="62" t="s">
        <v>10</v>
      </c>
      <c r="E208" s="62">
        <v>202</v>
      </c>
      <c r="F208" s="63">
        <v>0</v>
      </c>
      <c r="G208" s="64"/>
      <c r="H208" s="63">
        <f>E208*F208</f>
        <v>0</v>
      </c>
      <c r="I208" s="64"/>
    </row>
    <row r="209" spans="1:9" x14ac:dyDescent="0.25">
      <c r="A209" s="59"/>
      <c r="B209" s="60"/>
      <c r="C209" s="69" t="s">
        <v>102</v>
      </c>
      <c r="D209" s="62"/>
      <c r="E209" s="62"/>
      <c r="F209" s="63"/>
      <c r="G209" s="66"/>
      <c r="H209" s="63"/>
      <c r="I209" s="64"/>
    </row>
    <row r="210" spans="1:9" x14ac:dyDescent="0.25">
      <c r="A210" s="67">
        <v>21</v>
      </c>
      <c r="B210" s="68" t="s">
        <v>9</v>
      </c>
      <c r="C210" s="69" t="s">
        <v>163</v>
      </c>
      <c r="D210" s="70" t="s">
        <v>103</v>
      </c>
      <c r="E210" s="160">
        <v>6.61</v>
      </c>
      <c r="F210" s="63"/>
      <c r="G210" s="66">
        <v>0</v>
      </c>
      <c r="H210" s="63"/>
      <c r="I210" s="66">
        <f>E210*G210</f>
        <v>0</v>
      </c>
    </row>
    <row r="211" spans="1:9" x14ac:dyDescent="0.25">
      <c r="A211" s="59" t="s">
        <v>93</v>
      </c>
      <c r="B211" s="60" t="s">
        <v>12</v>
      </c>
      <c r="C211" s="61" t="s">
        <v>165</v>
      </c>
      <c r="D211" s="62" t="s">
        <v>10</v>
      </c>
      <c r="E211" s="62">
        <v>1</v>
      </c>
      <c r="F211" s="63">
        <v>0</v>
      </c>
      <c r="G211" s="64"/>
      <c r="H211" s="63">
        <f t="shared" ref="H211:H238" si="31">E211*F211</f>
        <v>0</v>
      </c>
      <c r="I211" s="64"/>
    </row>
    <row r="212" spans="1:9" x14ac:dyDescent="0.25">
      <c r="A212" s="59" t="s">
        <v>94</v>
      </c>
      <c r="B212" s="60" t="s">
        <v>12</v>
      </c>
      <c r="C212" s="61" t="s">
        <v>166</v>
      </c>
      <c r="D212" s="62" t="s">
        <v>10</v>
      </c>
      <c r="E212" s="62">
        <v>1</v>
      </c>
      <c r="F212" s="63">
        <v>0</v>
      </c>
      <c r="G212" s="64"/>
      <c r="H212" s="63">
        <f t="shared" si="31"/>
        <v>0</v>
      </c>
      <c r="I212" s="64"/>
    </row>
    <row r="213" spans="1:9" x14ac:dyDescent="0.25">
      <c r="A213" s="59" t="s">
        <v>96</v>
      </c>
      <c r="B213" s="60" t="s">
        <v>12</v>
      </c>
      <c r="C213" s="61" t="s">
        <v>286</v>
      </c>
      <c r="D213" s="62" t="s">
        <v>10</v>
      </c>
      <c r="E213" s="62">
        <v>1</v>
      </c>
      <c r="F213" s="63">
        <v>0</v>
      </c>
      <c r="G213" s="64"/>
      <c r="H213" s="63">
        <f t="shared" si="31"/>
        <v>0</v>
      </c>
      <c r="I213" s="64"/>
    </row>
    <row r="214" spans="1:9" x14ac:dyDescent="0.25">
      <c r="A214" s="59" t="s">
        <v>342</v>
      </c>
      <c r="B214" s="60" t="s">
        <v>12</v>
      </c>
      <c r="C214" s="61" t="s">
        <v>307</v>
      </c>
      <c r="D214" s="62" t="s">
        <v>10</v>
      </c>
      <c r="E214" s="62">
        <v>2</v>
      </c>
      <c r="F214" s="63">
        <v>0</v>
      </c>
      <c r="G214" s="64"/>
      <c r="H214" s="63">
        <f t="shared" si="31"/>
        <v>0</v>
      </c>
      <c r="I214" s="64"/>
    </row>
    <row r="215" spans="1:9" x14ac:dyDescent="0.25">
      <c r="A215" s="59" t="s">
        <v>343</v>
      </c>
      <c r="B215" s="60" t="s">
        <v>12</v>
      </c>
      <c r="C215" s="61" t="s">
        <v>287</v>
      </c>
      <c r="D215" s="62" t="s">
        <v>10</v>
      </c>
      <c r="E215" s="62">
        <v>7</v>
      </c>
      <c r="F215" s="63">
        <v>0</v>
      </c>
      <c r="G215" s="66"/>
      <c r="H215" s="63">
        <f t="shared" ref="H215" si="32">E215*F215</f>
        <v>0</v>
      </c>
      <c r="I215" s="64"/>
    </row>
    <row r="216" spans="1:9" x14ac:dyDescent="0.25">
      <c r="A216" s="59" t="s">
        <v>344</v>
      </c>
      <c r="B216" s="60" t="s">
        <v>12</v>
      </c>
      <c r="C216" s="61" t="s">
        <v>167</v>
      </c>
      <c r="D216" s="62" t="s">
        <v>10</v>
      </c>
      <c r="E216" s="62">
        <v>28</v>
      </c>
      <c r="F216" s="63">
        <v>0</v>
      </c>
      <c r="G216" s="66"/>
      <c r="H216" s="63">
        <f t="shared" si="31"/>
        <v>0</v>
      </c>
      <c r="I216" s="64"/>
    </row>
    <row r="217" spans="1:9" x14ac:dyDescent="0.25">
      <c r="A217" s="59" t="s">
        <v>345</v>
      </c>
      <c r="B217" s="60" t="s">
        <v>12</v>
      </c>
      <c r="C217" s="61" t="s">
        <v>168</v>
      </c>
      <c r="D217" s="62" t="s">
        <v>10</v>
      </c>
      <c r="E217" s="62">
        <v>13</v>
      </c>
      <c r="F217" s="63">
        <v>0</v>
      </c>
      <c r="G217" s="64"/>
      <c r="H217" s="63">
        <f t="shared" si="31"/>
        <v>0</v>
      </c>
      <c r="I217" s="64"/>
    </row>
    <row r="218" spans="1:9" x14ac:dyDescent="0.25">
      <c r="A218" s="59" t="s">
        <v>346</v>
      </c>
      <c r="B218" s="60" t="s">
        <v>12</v>
      </c>
      <c r="C218" s="61" t="s">
        <v>169</v>
      </c>
      <c r="D218" s="62" t="s">
        <v>10</v>
      </c>
      <c r="E218" s="62">
        <v>81</v>
      </c>
      <c r="F218" s="63">
        <v>0</v>
      </c>
      <c r="G218" s="64"/>
      <c r="H218" s="63">
        <f t="shared" si="31"/>
        <v>0</v>
      </c>
      <c r="I218" s="64"/>
    </row>
    <row r="219" spans="1:9" x14ac:dyDescent="0.25">
      <c r="A219" s="59" t="s">
        <v>347</v>
      </c>
      <c r="B219" s="60" t="s">
        <v>12</v>
      </c>
      <c r="C219" s="61" t="s">
        <v>170</v>
      </c>
      <c r="D219" s="62" t="s">
        <v>10</v>
      </c>
      <c r="E219" s="62">
        <v>32</v>
      </c>
      <c r="F219" s="63">
        <v>0</v>
      </c>
      <c r="G219" s="64"/>
      <c r="H219" s="63">
        <f t="shared" si="31"/>
        <v>0</v>
      </c>
      <c r="I219" s="64"/>
    </row>
    <row r="220" spans="1:9" x14ac:dyDescent="0.25">
      <c r="A220" s="59" t="s">
        <v>348</v>
      </c>
      <c r="B220" s="60" t="s">
        <v>12</v>
      </c>
      <c r="C220" s="61" t="s">
        <v>171</v>
      </c>
      <c r="D220" s="62" t="s">
        <v>10</v>
      </c>
      <c r="E220" s="62">
        <v>67</v>
      </c>
      <c r="F220" s="63">
        <v>0</v>
      </c>
      <c r="G220" s="64"/>
      <c r="H220" s="63">
        <f t="shared" si="31"/>
        <v>0</v>
      </c>
      <c r="I220" s="64"/>
    </row>
    <row r="221" spans="1:9" x14ac:dyDescent="0.25">
      <c r="A221" s="59" t="s">
        <v>349</v>
      </c>
      <c r="B221" s="60" t="s">
        <v>12</v>
      </c>
      <c r="C221" s="61" t="s">
        <v>172</v>
      </c>
      <c r="D221" s="62" t="s">
        <v>10</v>
      </c>
      <c r="E221" s="62">
        <v>43</v>
      </c>
      <c r="F221" s="63">
        <v>0</v>
      </c>
      <c r="G221" s="64"/>
      <c r="H221" s="63">
        <f t="shared" si="31"/>
        <v>0</v>
      </c>
      <c r="I221" s="64"/>
    </row>
    <row r="222" spans="1:9" x14ac:dyDescent="0.25">
      <c r="A222" s="59" t="s">
        <v>350</v>
      </c>
      <c r="B222" s="60" t="s">
        <v>12</v>
      </c>
      <c r="C222" s="61" t="s">
        <v>308</v>
      </c>
      <c r="D222" s="62" t="s">
        <v>10</v>
      </c>
      <c r="E222" s="62">
        <v>11</v>
      </c>
      <c r="F222" s="63">
        <v>0</v>
      </c>
      <c r="G222" s="64"/>
      <c r="H222" s="63">
        <f t="shared" ref="H222" si="33">E222*F222</f>
        <v>0</v>
      </c>
      <c r="I222" s="64"/>
    </row>
    <row r="223" spans="1:9" x14ac:dyDescent="0.25">
      <c r="A223" s="59" t="s">
        <v>351</v>
      </c>
      <c r="B223" s="60" t="s">
        <v>12</v>
      </c>
      <c r="C223" s="61" t="s">
        <v>174</v>
      </c>
      <c r="D223" s="62" t="s">
        <v>10</v>
      </c>
      <c r="E223" s="62">
        <v>4</v>
      </c>
      <c r="F223" s="63">
        <v>0</v>
      </c>
      <c r="G223" s="64"/>
      <c r="H223" s="63">
        <f t="shared" si="31"/>
        <v>0</v>
      </c>
      <c r="I223" s="64"/>
    </row>
    <row r="224" spans="1:9" x14ac:dyDescent="0.25">
      <c r="A224" s="59" t="s">
        <v>352</v>
      </c>
      <c r="B224" s="60" t="s">
        <v>12</v>
      </c>
      <c r="C224" s="61" t="s">
        <v>175</v>
      </c>
      <c r="D224" s="62" t="s">
        <v>10</v>
      </c>
      <c r="E224" s="62">
        <v>8</v>
      </c>
      <c r="F224" s="63">
        <v>0</v>
      </c>
      <c r="G224" s="64"/>
      <c r="H224" s="63">
        <f t="shared" si="31"/>
        <v>0</v>
      </c>
      <c r="I224" s="64"/>
    </row>
    <row r="225" spans="1:9" x14ac:dyDescent="0.25">
      <c r="A225" s="59" t="s">
        <v>353</v>
      </c>
      <c r="B225" s="60" t="s">
        <v>12</v>
      </c>
      <c r="C225" s="61" t="s">
        <v>176</v>
      </c>
      <c r="D225" s="62" t="s">
        <v>10</v>
      </c>
      <c r="E225" s="62">
        <v>8</v>
      </c>
      <c r="F225" s="63">
        <v>0</v>
      </c>
      <c r="G225" s="64"/>
      <c r="H225" s="63">
        <f t="shared" si="31"/>
        <v>0</v>
      </c>
      <c r="I225" s="64"/>
    </row>
    <row r="226" spans="1:9" x14ac:dyDescent="0.25">
      <c r="A226" s="59" t="s">
        <v>354</v>
      </c>
      <c r="B226" s="60" t="s">
        <v>12</v>
      </c>
      <c r="C226" s="61" t="s">
        <v>177</v>
      </c>
      <c r="D226" s="62" t="s">
        <v>10</v>
      </c>
      <c r="E226" s="62">
        <v>2</v>
      </c>
      <c r="F226" s="63">
        <v>0</v>
      </c>
      <c r="G226" s="64"/>
      <c r="H226" s="63">
        <f t="shared" si="31"/>
        <v>0</v>
      </c>
      <c r="I226" s="64"/>
    </row>
    <row r="227" spans="1:9" x14ac:dyDescent="0.25">
      <c r="A227" s="59" t="s">
        <v>355</v>
      </c>
      <c r="B227" s="60" t="s">
        <v>12</v>
      </c>
      <c r="C227" s="61" t="s">
        <v>178</v>
      </c>
      <c r="D227" s="62" t="s">
        <v>10</v>
      </c>
      <c r="E227" s="62">
        <v>1</v>
      </c>
      <c r="F227" s="63">
        <v>0</v>
      </c>
      <c r="G227" s="66"/>
      <c r="H227" s="63">
        <f t="shared" si="31"/>
        <v>0</v>
      </c>
      <c r="I227" s="64"/>
    </row>
    <row r="228" spans="1:9" x14ac:dyDescent="0.25">
      <c r="A228" s="59" t="s">
        <v>356</v>
      </c>
      <c r="B228" s="60" t="s">
        <v>12</v>
      </c>
      <c r="C228" s="61" t="s">
        <v>226</v>
      </c>
      <c r="D228" s="62" t="s">
        <v>10</v>
      </c>
      <c r="E228" s="62">
        <v>1</v>
      </c>
      <c r="F228" s="63">
        <v>0</v>
      </c>
      <c r="G228" s="64"/>
      <c r="H228" s="63">
        <f t="shared" si="31"/>
        <v>0</v>
      </c>
      <c r="I228" s="64"/>
    </row>
    <row r="229" spans="1:9" x14ac:dyDescent="0.25">
      <c r="A229" s="59" t="s">
        <v>357</v>
      </c>
      <c r="B229" s="60" t="s">
        <v>12</v>
      </c>
      <c r="C229" s="61" t="s">
        <v>181</v>
      </c>
      <c r="D229" s="62" t="s">
        <v>10</v>
      </c>
      <c r="E229" s="62">
        <v>14</v>
      </c>
      <c r="F229" s="63">
        <v>0</v>
      </c>
      <c r="G229" s="64"/>
      <c r="H229" s="63">
        <f t="shared" si="31"/>
        <v>0</v>
      </c>
      <c r="I229" s="64"/>
    </row>
    <row r="230" spans="1:9" x14ac:dyDescent="0.25">
      <c r="A230" s="59" t="s">
        <v>358</v>
      </c>
      <c r="B230" s="60" t="s">
        <v>12</v>
      </c>
      <c r="C230" s="61" t="s">
        <v>182</v>
      </c>
      <c r="D230" s="62" t="s">
        <v>10</v>
      </c>
      <c r="E230" s="62">
        <v>2</v>
      </c>
      <c r="F230" s="63">
        <v>0</v>
      </c>
      <c r="G230" s="64"/>
      <c r="H230" s="63">
        <f t="shared" si="31"/>
        <v>0</v>
      </c>
      <c r="I230" s="64"/>
    </row>
    <row r="231" spans="1:9" x14ac:dyDescent="0.25">
      <c r="A231" s="59" t="s">
        <v>359</v>
      </c>
      <c r="B231" s="60" t="s">
        <v>12</v>
      </c>
      <c r="C231" s="61" t="s">
        <v>184</v>
      </c>
      <c r="D231" s="62" t="s">
        <v>10</v>
      </c>
      <c r="E231" s="62">
        <v>5</v>
      </c>
      <c r="F231" s="63">
        <v>0</v>
      </c>
      <c r="G231" s="64"/>
      <c r="H231" s="63">
        <f t="shared" si="31"/>
        <v>0</v>
      </c>
      <c r="I231" s="64"/>
    </row>
    <row r="232" spans="1:9" x14ac:dyDescent="0.25">
      <c r="A232" s="59" t="s">
        <v>360</v>
      </c>
      <c r="B232" s="60" t="s">
        <v>12</v>
      </c>
      <c r="C232" s="61" t="s">
        <v>187</v>
      </c>
      <c r="D232" s="62" t="s">
        <v>10</v>
      </c>
      <c r="E232" s="62">
        <v>26</v>
      </c>
      <c r="F232" s="63">
        <v>0</v>
      </c>
      <c r="G232" s="66"/>
      <c r="H232" s="63">
        <f t="shared" si="31"/>
        <v>0</v>
      </c>
      <c r="I232" s="64"/>
    </row>
    <row r="233" spans="1:9" x14ac:dyDescent="0.25">
      <c r="A233" s="59" t="s">
        <v>361</v>
      </c>
      <c r="B233" s="60" t="s">
        <v>12</v>
      </c>
      <c r="C233" s="61" t="s">
        <v>188</v>
      </c>
      <c r="D233" s="62" t="s">
        <v>10</v>
      </c>
      <c r="E233" s="62">
        <v>64</v>
      </c>
      <c r="F233" s="63">
        <v>0</v>
      </c>
      <c r="G233" s="66"/>
      <c r="H233" s="63">
        <f t="shared" si="31"/>
        <v>0</v>
      </c>
      <c r="I233" s="64"/>
    </row>
    <row r="234" spans="1:9" x14ac:dyDescent="0.25">
      <c r="A234" s="59" t="s">
        <v>362</v>
      </c>
      <c r="B234" s="60" t="s">
        <v>12</v>
      </c>
      <c r="C234" s="61" t="s">
        <v>189</v>
      </c>
      <c r="D234" s="62" t="s">
        <v>10</v>
      </c>
      <c r="E234" s="62">
        <v>17</v>
      </c>
      <c r="F234" s="63">
        <v>0</v>
      </c>
      <c r="G234" s="66"/>
      <c r="H234" s="63">
        <f t="shared" si="31"/>
        <v>0</v>
      </c>
      <c r="I234" s="64"/>
    </row>
    <row r="235" spans="1:9" x14ac:dyDescent="0.25">
      <c r="A235" s="59" t="s">
        <v>363</v>
      </c>
      <c r="B235" s="60" t="s">
        <v>12</v>
      </c>
      <c r="C235" s="61" t="s">
        <v>190</v>
      </c>
      <c r="D235" s="62" t="s">
        <v>10</v>
      </c>
      <c r="E235" s="62">
        <v>1</v>
      </c>
      <c r="F235" s="63">
        <v>0</v>
      </c>
      <c r="G235" s="66"/>
      <c r="H235" s="63">
        <f t="shared" si="31"/>
        <v>0</v>
      </c>
      <c r="I235" s="64"/>
    </row>
    <row r="236" spans="1:9" x14ac:dyDescent="0.25">
      <c r="A236" s="59" t="s">
        <v>364</v>
      </c>
      <c r="B236" s="60" t="s">
        <v>12</v>
      </c>
      <c r="C236" s="61" t="s">
        <v>192</v>
      </c>
      <c r="D236" s="62" t="s">
        <v>10</v>
      </c>
      <c r="E236" s="62">
        <v>11</v>
      </c>
      <c r="F236" s="63">
        <v>0</v>
      </c>
      <c r="G236" s="66"/>
      <c r="H236" s="63">
        <f t="shared" si="31"/>
        <v>0</v>
      </c>
      <c r="I236" s="64"/>
    </row>
    <row r="237" spans="1:9" x14ac:dyDescent="0.25">
      <c r="A237" s="59" t="s">
        <v>365</v>
      </c>
      <c r="B237" s="60" t="s">
        <v>12</v>
      </c>
      <c r="C237" s="61" t="s">
        <v>194</v>
      </c>
      <c r="D237" s="62" t="s">
        <v>10</v>
      </c>
      <c r="E237" s="62">
        <v>12</v>
      </c>
      <c r="F237" s="63">
        <v>0</v>
      </c>
      <c r="G237" s="66"/>
      <c r="H237" s="63">
        <f t="shared" si="31"/>
        <v>0</v>
      </c>
      <c r="I237" s="64"/>
    </row>
    <row r="238" spans="1:9" x14ac:dyDescent="0.25">
      <c r="A238" s="59" t="s">
        <v>366</v>
      </c>
      <c r="B238" s="60" t="s">
        <v>12</v>
      </c>
      <c r="C238" s="61" t="s">
        <v>309</v>
      </c>
      <c r="D238" s="62" t="s">
        <v>10</v>
      </c>
      <c r="E238" s="62">
        <v>1</v>
      </c>
      <c r="F238" s="63">
        <v>0</v>
      </c>
      <c r="G238" s="66"/>
      <c r="H238" s="63">
        <f t="shared" si="31"/>
        <v>0</v>
      </c>
      <c r="I238" s="64"/>
    </row>
    <row r="239" spans="1:9" x14ac:dyDescent="0.25">
      <c r="A239" s="67">
        <v>22</v>
      </c>
      <c r="B239" s="68" t="s">
        <v>9</v>
      </c>
      <c r="C239" s="69" t="s">
        <v>131</v>
      </c>
      <c r="D239" s="70" t="s">
        <v>10</v>
      </c>
      <c r="E239" s="70">
        <f>E240+E241+E242</f>
        <v>468</v>
      </c>
      <c r="F239" s="63"/>
      <c r="G239" s="66">
        <v>0</v>
      </c>
      <c r="H239" s="63"/>
      <c r="I239" s="66">
        <f>E239*G239</f>
        <v>0</v>
      </c>
    </row>
    <row r="240" spans="1:9" x14ac:dyDescent="0.25">
      <c r="A240" s="59" t="s">
        <v>98</v>
      </c>
      <c r="B240" s="60" t="s">
        <v>12</v>
      </c>
      <c r="C240" s="61" t="s">
        <v>195</v>
      </c>
      <c r="D240" s="62" t="s">
        <v>10</v>
      </c>
      <c r="E240" s="62">
        <v>459</v>
      </c>
      <c r="F240" s="63">
        <v>0</v>
      </c>
      <c r="G240" s="64"/>
      <c r="H240" s="63">
        <f>E240*F240</f>
        <v>0</v>
      </c>
      <c r="I240" s="66"/>
    </row>
    <row r="241" spans="1:9" x14ac:dyDescent="0.25">
      <c r="A241" s="59" t="s">
        <v>276</v>
      </c>
      <c r="B241" s="60" t="s">
        <v>12</v>
      </c>
      <c r="C241" s="61" t="s">
        <v>196</v>
      </c>
      <c r="D241" s="62" t="s">
        <v>10</v>
      </c>
      <c r="E241" s="62">
        <v>4</v>
      </c>
      <c r="F241" s="63">
        <v>0</v>
      </c>
      <c r="G241" s="64"/>
      <c r="H241" s="63">
        <f>E241*F241</f>
        <v>0</v>
      </c>
      <c r="I241" s="66"/>
    </row>
    <row r="242" spans="1:9" x14ac:dyDescent="0.25">
      <c r="A242" s="59" t="s">
        <v>99</v>
      </c>
      <c r="B242" s="60" t="s">
        <v>12</v>
      </c>
      <c r="C242" s="61" t="s">
        <v>197</v>
      </c>
      <c r="D242" s="62" t="s">
        <v>10</v>
      </c>
      <c r="E242" s="62">
        <v>5</v>
      </c>
      <c r="F242" s="63">
        <v>0</v>
      </c>
      <c r="G242" s="64"/>
      <c r="H242" s="63">
        <f>E242*F242</f>
        <v>0</v>
      </c>
      <c r="I242" s="66"/>
    </row>
    <row r="243" spans="1:9" x14ac:dyDescent="0.25">
      <c r="A243" s="71" t="s">
        <v>367</v>
      </c>
      <c r="B243" s="72" t="s">
        <v>9</v>
      </c>
      <c r="C243" s="69" t="s">
        <v>198</v>
      </c>
      <c r="D243" s="70" t="s">
        <v>10</v>
      </c>
      <c r="E243" s="70">
        <v>340</v>
      </c>
      <c r="F243" s="73"/>
      <c r="G243" s="66">
        <v>0</v>
      </c>
      <c r="H243" s="63"/>
      <c r="I243" s="66">
        <f>E243*G243</f>
        <v>0</v>
      </c>
    </row>
    <row r="244" spans="1:9" x14ac:dyDescent="0.25">
      <c r="A244" s="59" t="s">
        <v>368</v>
      </c>
      <c r="B244" s="60" t="s">
        <v>12</v>
      </c>
      <c r="C244" s="61" t="s">
        <v>199</v>
      </c>
      <c r="D244" s="62" t="s">
        <v>10</v>
      </c>
      <c r="E244" s="62">
        <v>5</v>
      </c>
      <c r="F244" s="63">
        <v>0</v>
      </c>
      <c r="G244" s="66"/>
      <c r="H244" s="63">
        <f>E244*F244</f>
        <v>0</v>
      </c>
      <c r="I244" s="66"/>
    </row>
    <row r="245" spans="1:9" ht="30" x14ac:dyDescent="0.25">
      <c r="A245" s="59" t="s">
        <v>369</v>
      </c>
      <c r="B245" s="60" t="s">
        <v>12</v>
      </c>
      <c r="C245" s="74" t="s">
        <v>200</v>
      </c>
      <c r="D245" s="62" t="s">
        <v>10</v>
      </c>
      <c r="E245" s="62">
        <v>459</v>
      </c>
      <c r="F245" s="63">
        <v>0</v>
      </c>
      <c r="G245" s="66"/>
      <c r="H245" s="63">
        <f>E245*F245</f>
        <v>0</v>
      </c>
      <c r="I245" s="66"/>
    </row>
    <row r="246" spans="1:9" x14ac:dyDescent="0.25">
      <c r="A246" s="59" t="s">
        <v>370</v>
      </c>
      <c r="B246" s="60" t="s">
        <v>12</v>
      </c>
      <c r="C246" s="74" t="s">
        <v>201</v>
      </c>
      <c r="D246" s="62" t="s">
        <v>10</v>
      </c>
      <c r="E246" s="62">
        <v>918</v>
      </c>
      <c r="F246" s="63">
        <v>0</v>
      </c>
      <c r="G246" s="66"/>
      <c r="H246" s="63">
        <f t="shared" ref="H246:H247" si="34">E246*F246</f>
        <v>0</v>
      </c>
      <c r="I246" s="66"/>
    </row>
    <row r="247" spans="1:9" s="129" customFormat="1" x14ac:dyDescent="0.25">
      <c r="A247" s="59" t="s">
        <v>371</v>
      </c>
      <c r="B247" s="60" t="s">
        <v>12</v>
      </c>
      <c r="C247" s="74" t="s">
        <v>202</v>
      </c>
      <c r="D247" s="62" t="s">
        <v>10</v>
      </c>
      <c r="E247" s="62">
        <v>918</v>
      </c>
      <c r="F247" s="63">
        <v>0</v>
      </c>
      <c r="G247" s="66"/>
      <c r="H247" s="63">
        <f t="shared" si="34"/>
        <v>0</v>
      </c>
      <c r="I247" s="66"/>
    </row>
    <row r="248" spans="1:9" ht="28.5" x14ac:dyDescent="0.25">
      <c r="A248" s="67">
        <v>24</v>
      </c>
      <c r="B248" s="68" t="s">
        <v>9</v>
      </c>
      <c r="C248" s="69" t="s">
        <v>132</v>
      </c>
      <c r="D248" s="70" t="s">
        <v>16</v>
      </c>
      <c r="E248" s="70">
        <f>E170+E166+E163+E157+E154+E145</f>
        <v>522.5</v>
      </c>
      <c r="F248" s="63"/>
      <c r="G248" s="66">
        <v>0</v>
      </c>
      <c r="H248" s="63"/>
      <c r="I248" s="66">
        <f>E248*G248</f>
        <v>0</v>
      </c>
    </row>
    <row r="249" spans="1:9" ht="29.25" thickBot="1" x14ac:dyDescent="0.3">
      <c r="A249" s="75">
        <v>25</v>
      </c>
      <c r="B249" s="76" t="s">
        <v>9</v>
      </c>
      <c r="C249" s="77" t="s">
        <v>133</v>
      </c>
      <c r="D249" s="78" t="s">
        <v>16</v>
      </c>
      <c r="E249" s="78">
        <f>E140+E135</f>
        <v>88</v>
      </c>
      <c r="F249" s="79"/>
      <c r="G249" s="80">
        <v>0</v>
      </c>
      <c r="H249" s="79"/>
      <c r="I249" s="81">
        <f>E249*G249</f>
        <v>0</v>
      </c>
    </row>
    <row r="250" spans="1:9" ht="15" customHeight="1" x14ac:dyDescent="0.25">
      <c r="A250" s="108"/>
      <c r="B250" s="109"/>
      <c r="C250" s="110" t="s">
        <v>134</v>
      </c>
      <c r="D250" s="111"/>
      <c r="E250" s="111"/>
      <c r="F250" s="112"/>
      <c r="G250" s="113"/>
      <c r="H250" s="114">
        <f>SUM(H127:H249)</f>
        <v>0</v>
      </c>
      <c r="I250" s="115">
        <f>SUM(I127:I249)</f>
        <v>0</v>
      </c>
    </row>
    <row r="251" spans="1:9" ht="15" customHeight="1" thickBot="1" x14ac:dyDescent="0.3">
      <c r="A251" s="116"/>
      <c r="B251" s="117"/>
      <c r="C251" s="118" t="s">
        <v>280</v>
      </c>
      <c r="D251" s="119"/>
      <c r="E251" s="119"/>
      <c r="F251" s="120"/>
      <c r="G251" s="121"/>
      <c r="H251" s="122"/>
      <c r="I251" s="123">
        <f>SUM(H250:I250)</f>
        <v>0</v>
      </c>
    </row>
    <row r="252" spans="1:9" ht="15" customHeight="1" x14ac:dyDescent="0.25">
      <c r="A252" s="132"/>
      <c r="B252" s="133"/>
      <c r="C252" s="134" t="s">
        <v>281</v>
      </c>
      <c r="D252" s="135"/>
      <c r="E252" s="135"/>
      <c r="F252" s="136"/>
      <c r="G252" s="137"/>
      <c r="H252" s="136"/>
      <c r="I252" s="138">
        <f>I125+I251</f>
        <v>0</v>
      </c>
    </row>
    <row r="253" spans="1:9" ht="15.75" thickBot="1" x14ac:dyDescent="0.3">
      <c r="A253" s="130"/>
      <c r="B253" s="131"/>
      <c r="C253" s="139" t="s">
        <v>282</v>
      </c>
      <c r="D253" s="140">
        <v>0.2</v>
      </c>
      <c r="E253" s="141"/>
      <c r="F253" s="93"/>
      <c r="G253" s="92"/>
      <c r="H253" s="93"/>
      <c r="I253" s="142">
        <f>I252/1.2*D253</f>
        <v>0</v>
      </c>
    </row>
  </sheetData>
  <mergeCells count="13">
    <mergeCell ref="F11:G11"/>
    <mergeCell ref="H11:I11"/>
    <mergeCell ref="E1:I1"/>
    <mergeCell ref="D2:I2"/>
    <mergeCell ref="A4:I4"/>
    <mergeCell ref="A5:I5"/>
    <mergeCell ref="A7:I7"/>
    <mergeCell ref="A11:A12"/>
    <mergeCell ref="B11:B12"/>
    <mergeCell ref="C11:C12"/>
    <mergeCell ref="D11:D12"/>
    <mergeCell ref="E11:E12"/>
    <mergeCell ref="A2:C2"/>
  </mergeCells>
  <phoneticPr fontId="17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B817-A35D-4D84-BDB5-864C36589243}">
  <dimension ref="A1:L82"/>
  <sheetViews>
    <sheetView topLeftCell="A4" workbookViewId="0">
      <selection activeCell="A49" sqref="A49:A76"/>
    </sheetView>
  </sheetViews>
  <sheetFormatPr defaultColWidth="9.140625" defaultRowHeight="15" x14ac:dyDescent="0.25"/>
  <cols>
    <col min="1" max="1" width="8.5703125" style="5" customWidth="1"/>
    <col min="2" max="2" width="15.140625" style="6" customWidth="1"/>
    <col min="3" max="3" width="73.28515625" style="5" customWidth="1"/>
    <col min="4" max="4" width="9.28515625" style="5" customWidth="1"/>
    <col min="5" max="5" width="10.42578125" style="7" customWidth="1"/>
    <col min="6" max="6" width="13.28515625" style="7" customWidth="1"/>
    <col min="7" max="7" width="11.85546875" style="7" customWidth="1"/>
    <col min="8" max="8" width="15.7109375" style="7" customWidth="1"/>
    <col min="9" max="9" width="15.42578125" style="1" customWidth="1"/>
    <col min="10" max="16384" width="9.140625" style="1"/>
  </cols>
  <sheetData>
    <row r="1" spans="1:12" x14ac:dyDescent="0.25">
      <c r="A1" s="3"/>
      <c r="B1" s="2"/>
      <c r="C1" s="4"/>
      <c r="D1" s="1"/>
      <c r="E1" s="3"/>
      <c r="F1" s="3"/>
      <c r="G1" s="3"/>
      <c r="H1" s="3"/>
      <c r="I1" s="3"/>
    </row>
    <row r="2" spans="1:12" ht="7.5" customHeight="1" thickBot="1" x14ac:dyDescent="0.3"/>
    <row r="3" spans="1:12" s="8" customFormat="1" x14ac:dyDescent="0.25">
      <c r="A3" s="178" t="s">
        <v>0</v>
      </c>
      <c r="B3" s="180" t="s">
        <v>1</v>
      </c>
      <c r="C3" s="182" t="s">
        <v>2</v>
      </c>
      <c r="D3" s="182" t="s">
        <v>3</v>
      </c>
      <c r="E3" s="182" t="s">
        <v>4</v>
      </c>
      <c r="F3" s="174" t="s">
        <v>5</v>
      </c>
      <c r="G3" s="175"/>
      <c r="H3" s="176" t="s">
        <v>6</v>
      </c>
      <c r="I3" s="175"/>
    </row>
    <row r="4" spans="1:12" s="8" customFormat="1" ht="15.75" thickBot="1" x14ac:dyDescent="0.3">
      <c r="A4" s="179"/>
      <c r="B4" s="181"/>
      <c r="C4" s="183"/>
      <c r="D4" s="183"/>
      <c r="E4" s="183"/>
      <c r="F4" s="9" t="s">
        <v>7</v>
      </c>
      <c r="G4" s="10" t="s">
        <v>8</v>
      </c>
      <c r="H4" s="11" t="s">
        <v>7</v>
      </c>
      <c r="I4" s="12" t="s">
        <v>8</v>
      </c>
    </row>
    <row r="5" spans="1:12" s="8" customFormat="1" ht="15.75" thickBot="1" x14ac:dyDescent="0.3">
      <c r="A5" s="13">
        <v>1</v>
      </c>
      <c r="B5" s="14">
        <v>2</v>
      </c>
      <c r="C5" s="13">
        <v>3</v>
      </c>
      <c r="D5" s="14">
        <v>4</v>
      </c>
      <c r="E5" s="13">
        <v>5</v>
      </c>
      <c r="F5" s="14">
        <v>6</v>
      </c>
      <c r="G5" s="13">
        <v>7</v>
      </c>
      <c r="H5" s="14">
        <v>8</v>
      </c>
      <c r="I5" s="13">
        <v>9</v>
      </c>
    </row>
    <row r="6" spans="1:12" s="8" customFormat="1" x14ac:dyDescent="0.25">
      <c r="A6" s="15"/>
      <c r="B6" s="16"/>
      <c r="C6" s="17" t="s">
        <v>135</v>
      </c>
      <c r="D6" s="17"/>
      <c r="E6" s="17"/>
      <c r="F6" s="18"/>
      <c r="G6" s="19"/>
      <c r="H6" s="18"/>
      <c r="I6" s="19"/>
    </row>
    <row r="7" spans="1:12" x14ac:dyDescent="0.25">
      <c r="A7" s="26"/>
      <c r="B7" s="27"/>
      <c r="C7" s="20" t="s">
        <v>91</v>
      </c>
      <c r="D7" s="28"/>
      <c r="E7" s="28"/>
      <c r="F7" s="24"/>
      <c r="G7" s="29"/>
      <c r="H7" s="24"/>
      <c r="I7" s="29"/>
    </row>
    <row r="8" spans="1:12" ht="30" x14ac:dyDescent="0.25">
      <c r="A8" s="26"/>
      <c r="B8" s="27"/>
      <c r="C8" s="20" t="s">
        <v>102</v>
      </c>
      <c r="D8" s="28"/>
      <c r="E8" s="28"/>
      <c r="F8" s="24"/>
      <c r="G8" s="25"/>
      <c r="H8" s="24"/>
      <c r="I8" s="29"/>
      <c r="J8" s="8" t="s">
        <v>164</v>
      </c>
      <c r="K8" s="1" t="s">
        <v>228</v>
      </c>
      <c r="L8" s="1" t="s">
        <v>229</v>
      </c>
    </row>
    <row r="9" spans="1:12" x14ac:dyDescent="0.25">
      <c r="A9" s="21">
        <v>28</v>
      </c>
      <c r="B9" s="22" t="s">
        <v>9</v>
      </c>
      <c r="C9" s="20" t="s">
        <v>163</v>
      </c>
      <c r="D9" s="23" t="s">
        <v>103</v>
      </c>
      <c r="E9" s="82">
        <f>L9/100</f>
        <v>5.6060699999999999</v>
      </c>
      <c r="F9" s="24"/>
      <c r="G9" s="25">
        <v>0</v>
      </c>
      <c r="H9" s="24"/>
      <c r="I9" s="25">
        <f>E9*G9</f>
        <v>0</v>
      </c>
      <c r="K9" s="1">
        <f>SUM(K10:K43)</f>
        <v>560607</v>
      </c>
      <c r="L9" s="1">
        <f>K9/1000</f>
        <v>560.60699999999997</v>
      </c>
    </row>
    <row r="10" spans="1:12" x14ac:dyDescent="0.25">
      <c r="A10" s="148" t="s">
        <v>81</v>
      </c>
      <c r="B10" s="149" t="s">
        <v>12</v>
      </c>
      <c r="C10" s="150" t="s">
        <v>284</v>
      </c>
      <c r="D10" s="151" t="s">
        <v>10</v>
      </c>
      <c r="E10" s="151">
        <v>1</v>
      </c>
      <c r="F10" s="147">
        <v>0</v>
      </c>
      <c r="G10" s="152"/>
      <c r="H10" s="147">
        <f t="shared" ref="H10" si="0">E10*F10</f>
        <v>0</v>
      </c>
      <c r="I10" s="152"/>
      <c r="J10" s="1">
        <v>1870</v>
      </c>
      <c r="K10" s="1">
        <f>E10*J10</f>
        <v>1870</v>
      </c>
    </row>
    <row r="11" spans="1:12" x14ac:dyDescent="0.25">
      <c r="A11" s="59" t="s">
        <v>104</v>
      </c>
      <c r="B11" s="60" t="s">
        <v>12</v>
      </c>
      <c r="C11" s="61" t="s">
        <v>165</v>
      </c>
      <c r="D11" s="62" t="s">
        <v>10</v>
      </c>
      <c r="E11" s="62">
        <v>1</v>
      </c>
      <c r="F11" s="63">
        <v>0</v>
      </c>
      <c r="G11" s="64"/>
      <c r="H11" s="63">
        <f t="shared" ref="H11:H43" si="1">E11*F11</f>
        <v>0</v>
      </c>
      <c r="I11" s="64"/>
      <c r="J11" s="1">
        <v>2036</v>
      </c>
      <c r="K11" s="1">
        <f>E11*J11</f>
        <v>2036</v>
      </c>
    </row>
    <row r="12" spans="1:12" x14ac:dyDescent="0.25">
      <c r="A12" s="59" t="s">
        <v>105</v>
      </c>
      <c r="B12" s="60" t="s">
        <v>12</v>
      </c>
      <c r="C12" s="61" t="s">
        <v>166</v>
      </c>
      <c r="D12" s="62" t="s">
        <v>10</v>
      </c>
      <c r="E12" s="62">
        <v>1</v>
      </c>
      <c r="F12" s="63">
        <v>0</v>
      </c>
      <c r="G12" s="64"/>
      <c r="H12" s="63">
        <f t="shared" si="1"/>
        <v>0</v>
      </c>
      <c r="I12" s="64"/>
      <c r="J12" s="1">
        <v>2340</v>
      </c>
      <c r="K12" s="1">
        <f t="shared" ref="K12:K43" si="2">E12*J12</f>
        <v>2340</v>
      </c>
    </row>
    <row r="13" spans="1:12" x14ac:dyDescent="0.25">
      <c r="A13" s="59" t="s">
        <v>106</v>
      </c>
      <c r="B13" s="60" t="s">
        <v>12</v>
      </c>
      <c r="C13" s="61" t="s">
        <v>286</v>
      </c>
      <c r="D13" s="62" t="s">
        <v>10</v>
      </c>
      <c r="E13" s="62">
        <v>1</v>
      </c>
      <c r="F13" s="63">
        <v>0</v>
      </c>
      <c r="G13" s="64"/>
      <c r="H13" s="63">
        <f t="shared" si="1"/>
        <v>0</v>
      </c>
      <c r="I13" s="64"/>
      <c r="J13" s="1">
        <v>2925</v>
      </c>
      <c r="K13" s="1">
        <f t="shared" si="2"/>
        <v>2925</v>
      </c>
    </row>
    <row r="14" spans="1:12" x14ac:dyDescent="0.25">
      <c r="A14" s="59" t="s">
        <v>107</v>
      </c>
      <c r="B14" s="60" t="s">
        <v>12</v>
      </c>
      <c r="C14" s="61" t="s">
        <v>285</v>
      </c>
      <c r="D14" s="62" t="s">
        <v>10</v>
      </c>
      <c r="E14" s="62">
        <v>2</v>
      </c>
      <c r="F14" s="63">
        <v>0</v>
      </c>
      <c r="G14" s="64"/>
      <c r="H14" s="63">
        <f t="shared" si="1"/>
        <v>0</v>
      </c>
      <c r="I14" s="64"/>
      <c r="J14" s="1">
        <v>3163</v>
      </c>
      <c r="K14" s="1">
        <f t="shared" si="2"/>
        <v>6326</v>
      </c>
    </row>
    <row r="15" spans="1:12" x14ac:dyDescent="0.25">
      <c r="A15" s="59" t="s">
        <v>108</v>
      </c>
      <c r="B15" s="60" t="s">
        <v>12</v>
      </c>
      <c r="C15" s="61" t="s">
        <v>287</v>
      </c>
      <c r="D15" s="62" t="s">
        <v>10</v>
      </c>
      <c r="E15" s="62">
        <v>45</v>
      </c>
      <c r="F15" s="63">
        <v>0</v>
      </c>
      <c r="G15" s="66"/>
      <c r="H15" s="63">
        <f t="shared" ref="H15" si="3">E15*F15</f>
        <v>0</v>
      </c>
      <c r="I15" s="64"/>
      <c r="J15" s="1">
        <v>815</v>
      </c>
      <c r="K15" s="1">
        <f t="shared" ref="K15" si="4">E15*J15</f>
        <v>36675</v>
      </c>
    </row>
    <row r="16" spans="1:12" x14ac:dyDescent="0.25">
      <c r="A16" s="59" t="s">
        <v>108</v>
      </c>
      <c r="B16" s="60" t="s">
        <v>12</v>
      </c>
      <c r="C16" s="61" t="s">
        <v>167</v>
      </c>
      <c r="D16" s="62" t="s">
        <v>10</v>
      </c>
      <c r="E16" s="62">
        <v>26</v>
      </c>
      <c r="F16" s="63">
        <v>0</v>
      </c>
      <c r="G16" s="66"/>
      <c r="H16" s="63">
        <f t="shared" si="1"/>
        <v>0</v>
      </c>
      <c r="I16" s="64"/>
      <c r="J16" s="1">
        <v>934</v>
      </c>
      <c r="K16" s="1">
        <f t="shared" si="2"/>
        <v>24284</v>
      </c>
    </row>
    <row r="17" spans="1:11" x14ac:dyDescent="0.25">
      <c r="A17" s="59" t="s">
        <v>109</v>
      </c>
      <c r="B17" s="60" t="s">
        <v>12</v>
      </c>
      <c r="C17" s="61" t="s">
        <v>168</v>
      </c>
      <c r="D17" s="62" t="s">
        <v>10</v>
      </c>
      <c r="E17" s="62">
        <v>55</v>
      </c>
      <c r="F17" s="63">
        <v>0</v>
      </c>
      <c r="G17" s="64"/>
      <c r="H17" s="63">
        <f t="shared" si="1"/>
        <v>0</v>
      </c>
      <c r="I17" s="64"/>
      <c r="J17" s="1">
        <v>1052</v>
      </c>
      <c r="K17" s="1">
        <f t="shared" si="2"/>
        <v>57860</v>
      </c>
    </row>
    <row r="18" spans="1:11" x14ac:dyDescent="0.25">
      <c r="A18" s="59" t="s">
        <v>110</v>
      </c>
      <c r="B18" s="60" t="s">
        <v>12</v>
      </c>
      <c r="C18" s="61" t="s">
        <v>169</v>
      </c>
      <c r="D18" s="62" t="s">
        <v>10</v>
      </c>
      <c r="E18" s="62">
        <v>49</v>
      </c>
      <c r="F18" s="63">
        <v>0</v>
      </c>
      <c r="G18" s="64"/>
      <c r="H18" s="63">
        <f t="shared" si="1"/>
        <v>0</v>
      </c>
      <c r="I18" s="64"/>
      <c r="J18" s="1">
        <v>1163</v>
      </c>
      <c r="K18" s="1">
        <f t="shared" si="2"/>
        <v>56987</v>
      </c>
    </row>
    <row r="19" spans="1:11" x14ac:dyDescent="0.25">
      <c r="A19" s="59" t="s">
        <v>111</v>
      </c>
      <c r="B19" s="60" t="s">
        <v>12</v>
      </c>
      <c r="C19" s="61" t="s">
        <v>170</v>
      </c>
      <c r="D19" s="62" t="s">
        <v>10</v>
      </c>
      <c r="E19" s="62">
        <v>34</v>
      </c>
      <c r="F19" s="63">
        <v>0</v>
      </c>
      <c r="G19" s="64"/>
      <c r="H19" s="63">
        <f t="shared" si="1"/>
        <v>0</v>
      </c>
      <c r="I19" s="64"/>
      <c r="J19" s="1">
        <v>784</v>
      </c>
      <c r="K19" s="1">
        <f t="shared" si="2"/>
        <v>26656</v>
      </c>
    </row>
    <row r="20" spans="1:11" x14ac:dyDescent="0.25">
      <c r="A20" s="59" t="s">
        <v>112</v>
      </c>
      <c r="B20" s="60" t="s">
        <v>12</v>
      </c>
      <c r="C20" s="61" t="s">
        <v>171</v>
      </c>
      <c r="D20" s="62" t="s">
        <v>10</v>
      </c>
      <c r="E20" s="62">
        <v>46</v>
      </c>
      <c r="F20" s="63">
        <v>0</v>
      </c>
      <c r="G20" s="64"/>
      <c r="H20" s="63">
        <f t="shared" si="1"/>
        <v>0</v>
      </c>
      <c r="I20" s="64"/>
      <c r="J20" s="1">
        <v>1399</v>
      </c>
      <c r="K20" s="1">
        <f t="shared" si="2"/>
        <v>64354</v>
      </c>
    </row>
    <row r="21" spans="1:11" x14ac:dyDescent="0.25">
      <c r="A21" s="59" t="s">
        <v>113</v>
      </c>
      <c r="B21" s="60" t="s">
        <v>12</v>
      </c>
      <c r="C21" s="61" t="s">
        <v>172</v>
      </c>
      <c r="D21" s="62" t="s">
        <v>10</v>
      </c>
      <c r="E21" s="62">
        <v>22</v>
      </c>
      <c r="F21" s="63">
        <v>0</v>
      </c>
      <c r="G21" s="64"/>
      <c r="H21" s="63">
        <f t="shared" si="1"/>
        <v>0</v>
      </c>
      <c r="I21" s="64"/>
      <c r="J21" s="1">
        <v>1518</v>
      </c>
      <c r="K21" s="1">
        <f t="shared" si="2"/>
        <v>33396</v>
      </c>
    </row>
    <row r="22" spans="1:11" x14ac:dyDescent="0.25">
      <c r="A22" s="59" t="s">
        <v>114</v>
      </c>
      <c r="B22" s="60" t="s">
        <v>12</v>
      </c>
      <c r="C22" s="61" t="s">
        <v>173</v>
      </c>
      <c r="D22" s="62" t="s">
        <v>10</v>
      </c>
      <c r="E22" s="62">
        <v>0</v>
      </c>
      <c r="F22" s="63">
        <v>0</v>
      </c>
      <c r="G22" s="64"/>
      <c r="H22" s="63">
        <f t="shared" si="1"/>
        <v>0</v>
      </c>
      <c r="I22" s="64"/>
      <c r="J22" s="1">
        <v>1251</v>
      </c>
      <c r="K22" s="1">
        <f t="shared" si="2"/>
        <v>0</v>
      </c>
    </row>
    <row r="23" spans="1:11" x14ac:dyDescent="0.25">
      <c r="A23" s="59" t="s">
        <v>115</v>
      </c>
      <c r="B23" s="60" t="s">
        <v>12</v>
      </c>
      <c r="C23" s="61" t="s">
        <v>174</v>
      </c>
      <c r="D23" s="62" t="s">
        <v>10</v>
      </c>
      <c r="E23" s="62">
        <v>0</v>
      </c>
      <c r="F23" s="63">
        <v>0</v>
      </c>
      <c r="G23" s="64"/>
      <c r="H23" s="63">
        <f t="shared" si="1"/>
        <v>0</v>
      </c>
      <c r="I23" s="64"/>
      <c r="J23" s="1">
        <v>1420</v>
      </c>
      <c r="K23" s="1">
        <f t="shared" si="2"/>
        <v>0</v>
      </c>
    </row>
    <row r="24" spans="1:11" x14ac:dyDescent="0.25">
      <c r="A24" s="59" t="s">
        <v>116</v>
      </c>
      <c r="B24" s="60" t="s">
        <v>12</v>
      </c>
      <c r="C24" s="61" t="s">
        <v>175</v>
      </c>
      <c r="D24" s="62" t="s">
        <v>10</v>
      </c>
      <c r="E24" s="62">
        <v>0</v>
      </c>
      <c r="F24" s="63">
        <v>0</v>
      </c>
      <c r="G24" s="64"/>
      <c r="H24" s="63">
        <f t="shared" si="1"/>
        <v>0</v>
      </c>
      <c r="I24" s="64"/>
      <c r="J24" s="1">
        <v>1585</v>
      </c>
      <c r="K24" s="1">
        <f t="shared" si="2"/>
        <v>0</v>
      </c>
    </row>
    <row r="25" spans="1:11" x14ac:dyDescent="0.25">
      <c r="A25" s="59" t="s">
        <v>117</v>
      </c>
      <c r="B25" s="60" t="s">
        <v>12</v>
      </c>
      <c r="C25" s="61" t="s">
        <v>176</v>
      </c>
      <c r="D25" s="62" t="s">
        <v>10</v>
      </c>
      <c r="E25" s="62">
        <v>8</v>
      </c>
      <c r="F25" s="63">
        <v>0</v>
      </c>
      <c r="G25" s="64"/>
      <c r="H25" s="63">
        <f t="shared" si="1"/>
        <v>0</v>
      </c>
      <c r="I25" s="64"/>
      <c r="J25" s="1">
        <v>1695</v>
      </c>
      <c r="K25" s="1">
        <f t="shared" si="2"/>
        <v>13560</v>
      </c>
    </row>
    <row r="26" spans="1:11" x14ac:dyDescent="0.25">
      <c r="A26" s="59" t="s">
        <v>118</v>
      </c>
      <c r="B26" s="60" t="s">
        <v>12</v>
      </c>
      <c r="C26" s="61" t="s">
        <v>177</v>
      </c>
      <c r="D26" s="62" t="s">
        <v>10</v>
      </c>
      <c r="E26" s="62">
        <v>1</v>
      </c>
      <c r="F26" s="63">
        <v>0</v>
      </c>
      <c r="G26" s="64"/>
      <c r="H26" s="63">
        <f t="shared" si="1"/>
        <v>0</v>
      </c>
      <c r="I26" s="64"/>
      <c r="J26" s="1">
        <v>1870</v>
      </c>
      <c r="K26" s="1">
        <f t="shared" si="2"/>
        <v>1870</v>
      </c>
    </row>
    <row r="27" spans="1:11" x14ac:dyDescent="0.25">
      <c r="A27" s="59" t="s">
        <v>119</v>
      </c>
      <c r="B27" s="60" t="s">
        <v>12</v>
      </c>
      <c r="C27" s="61" t="s">
        <v>178</v>
      </c>
      <c r="D27" s="62" t="s">
        <v>10</v>
      </c>
      <c r="E27" s="62">
        <v>0</v>
      </c>
      <c r="F27" s="63">
        <v>0</v>
      </c>
      <c r="G27" s="66"/>
      <c r="H27" s="63">
        <f t="shared" si="1"/>
        <v>0</v>
      </c>
      <c r="I27" s="64"/>
      <c r="J27" s="1">
        <v>2036</v>
      </c>
      <c r="K27" s="1">
        <f t="shared" si="2"/>
        <v>0</v>
      </c>
    </row>
    <row r="28" spans="1:11" x14ac:dyDescent="0.25">
      <c r="A28" s="59" t="s">
        <v>120</v>
      </c>
      <c r="B28" s="60" t="s">
        <v>12</v>
      </c>
      <c r="C28" s="61" t="s">
        <v>179</v>
      </c>
      <c r="D28" s="62" t="s">
        <v>10</v>
      </c>
      <c r="E28" s="62">
        <v>0</v>
      </c>
      <c r="F28" s="63">
        <v>0</v>
      </c>
      <c r="G28" s="64"/>
      <c r="H28" s="63">
        <f t="shared" si="1"/>
        <v>0</v>
      </c>
      <c r="I28" s="64"/>
      <c r="J28" s="1">
        <v>2369</v>
      </c>
      <c r="K28" s="1">
        <f t="shared" si="2"/>
        <v>0</v>
      </c>
    </row>
    <row r="29" spans="1:11" x14ac:dyDescent="0.25">
      <c r="A29" s="59" t="s">
        <v>121</v>
      </c>
      <c r="B29" s="60" t="s">
        <v>12</v>
      </c>
      <c r="C29" s="61" t="s">
        <v>180</v>
      </c>
      <c r="D29" s="62" t="s">
        <v>10</v>
      </c>
      <c r="E29" s="62">
        <v>0</v>
      </c>
      <c r="F29" s="63">
        <v>0</v>
      </c>
      <c r="G29" s="64"/>
      <c r="H29" s="63">
        <f t="shared" si="1"/>
        <v>0</v>
      </c>
      <c r="I29" s="64"/>
      <c r="J29" s="1">
        <v>1560</v>
      </c>
      <c r="K29" s="1">
        <f t="shared" si="2"/>
        <v>0</v>
      </c>
    </row>
    <row r="30" spans="1:11" x14ac:dyDescent="0.25">
      <c r="A30" s="59" t="s">
        <v>122</v>
      </c>
      <c r="B30" s="60" t="s">
        <v>12</v>
      </c>
      <c r="C30" s="61" t="s">
        <v>181</v>
      </c>
      <c r="D30" s="62" t="s">
        <v>10</v>
      </c>
      <c r="E30" s="62">
        <v>0</v>
      </c>
      <c r="F30" s="63">
        <v>0</v>
      </c>
      <c r="G30" s="64"/>
      <c r="H30" s="63">
        <f t="shared" si="1"/>
        <v>0</v>
      </c>
      <c r="I30" s="64"/>
      <c r="J30" s="1">
        <v>1755</v>
      </c>
      <c r="K30" s="1">
        <f t="shared" si="2"/>
        <v>0</v>
      </c>
    </row>
    <row r="31" spans="1:11" x14ac:dyDescent="0.25">
      <c r="A31" s="59" t="s">
        <v>123</v>
      </c>
      <c r="B31" s="60" t="s">
        <v>12</v>
      </c>
      <c r="C31" s="61" t="s">
        <v>182</v>
      </c>
      <c r="D31" s="62" t="s">
        <v>10</v>
      </c>
      <c r="E31" s="62">
        <v>15</v>
      </c>
      <c r="F31" s="63">
        <v>0</v>
      </c>
      <c r="G31" s="64"/>
      <c r="H31" s="63">
        <f t="shared" si="1"/>
        <v>0</v>
      </c>
      <c r="I31" s="64"/>
      <c r="J31" s="1">
        <v>1950</v>
      </c>
      <c r="K31" s="1">
        <f t="shared" si="2"/>
        <v>29250</v>
      </c>
    </row>
    <row r="32" spans="1:11" x14ac:dyDescent="0.25">
      <c r="A32" s="59" t="s">
        <v>124</v>
      </c>
      <c r="B32" s="60" t="s">
        <v>12</v>
      </c>
      <c r="C32" s="61" t="s">
        <v>183</v>
      </c>
      <c r="D32" s="62" t="s">
        <v>10</v>
      </c>
      <c r="E32" s="62">
        <v>0</v>
      </c>
      <c r="F32" s="63">
        <v>0</v>
      </c>
      <c r="G32" s="64"/>
      <c r="H32" s="63">
        <f t="shared" si="1"/>
        <v>0</v>
      </c>
      <c r="I32" s="64"/>
      <c r="J32" s="1">
        <v>2145</v>
      </c>
      <c r="K32" s="1">
        <f t="shared" si="2"/>
        <v>0</v>
      </c>
    </row>
    <row r="33" spans="1:12" x14ac:dyDescent="0.25">
      <c r="A33" s="59" t="s">
        <v>125</v>
      </c>
      <c r="B33" s="60" t="s">
        <v>12</v>
      </c>
      <c r="C33" s="61" t="s">
        <v>184</v>
      </c>
      <c r="D33" s="62" t="s">
        <v>10</v>
      </c>
      <c r="E33" s="62">
        <v>10</v>
      </c>
      <c r="F33" s="63">
        <v>0</v>
      </c>
      <c r="G33" s="64"/>
      <c r="H33" s="63">
        <f t="shared" si="1"/>
        <v>0</v>
      </c>
      <c r="I33" s="64"/>
      <c r="J33" s="1">
        <v>2535</v>
      </c>
      <c r="K33" s="1">
        <f t="shared" si="2"/>
        <v>25350</v>
      </c>
    </row>
    <row r="34" spans="1:12" x14ac:dyDescent="0.25">
      <c r="A34" s="59" t="s">
        <v>126</v>
      </c>
      <c r="B34" s="60" t="s">
        <v>12</v>
      </c>
      <c r="C34" s="61" t="s">
        <v>185</v>
      </c>
      <c r="D34" s="62" t="s">
        <v>10</v>
      </c>
      <c r="E34" s="62">
        <v>1</v>
      </c>
      <c r="F34" s="63">
        <v>0</v>
      </c>
      <c r="G34" s="64"/>
      <c r="H34" s="63">
        <f t="shared" si="1"/>
        <v>0</v>
      </c>
      <c r="I34" s="64"/>
      <c r="J34" s="1">
        <v>2730</v>
      </c>
      <c r="K34" s="1">
        <f t="shared" si="2"/>
        <v>2730</v>
      </c>
    </row>
    <row r="35" spans="1:12" x14ac:dyDescent="0.25">
      <c r="A35" s="59" t="s">
        <v>127</v>
      </c>
      <c r="B35" s="60" t="s">
        <v>12</v>
      </c>
      <c r="C35" s="61" t="s">
        <v>186</v>
      </c>
      <c r="D35" s="62" t="s">
        <v>10</v>
      </c>
      <c r="E35" s="62">
        <v>0</v>
      </c>
      <c r="F35" s="63">
        <v>0</v>
      </c>
      <c r="G35" s="64"/>
      <c r="H35" s="63">
        <f t="shared" si="1"/>
        <v>0</v>
      </c>
      <c r="I35" s="64"/>
      <c r="J35" s="1">
        <v>2925</v>
      </c>
      <c r="K35" s="1">
        <f t="shared" si="2"/>
        <v>0</v>
      </c>
    </row>
    <row r="36" spans="1:12" x14ac:dyDescent="0.25">
      <c r="A36" s="59" t="s">
        <v>128</v>
      </c>
      <c r="B36" s="60" t="s">
        <v>12</v>
      </c>
      <c r="C36" s="61" t="s">
        <v>187</v>
      </c>
      <c r="D36" s="62" t="s">
        <v>10</v>
      </c>
      <c r="E36" s="62">
        <v>44</v>
      </c>
      <c r="F36" s="63">
        <v>0</v>
      </c>
      <c r="G36" s="66"/>
      <c r="H36" s="63">
        <f t="shared" si="1"/>
        <v>0</v>
      </c>
      <c r="I36" s="64"/>
      <c r="J36" s="1">
        <v>1114</v>
      </c>
      <c r="K36" s="1">
        <f t="shared" si="2"/>
        <v>49016</v>
      </c>
    </row>
    <row r="37" spans="1:12" x14ac:dyDescent="0.25">
      <c r="A37" s="59"/>
      <c r="B37" s="60" t="s">
        <v>12</v>
      </c>
      <c r="C37" s="61" t="s">
        <v>188</v>
      </c>
      <c r="D37" s="62" t="s">
        <v>10</v>
      </c>
      <c r="E37" s="62">
        <v>37</v>
      </c>
      <c r="F37" s="63">
        <v>0</v>
      </c>
      <c r="G37" s="66"/>
      <c r="H37" s="63">
        <f t="shared" si="1"/>
        <v>0</v>
      </c>
      <c r="I37" s="64"/>
      <c r="J37" s="1">
        <v>1393</v>
      </c>
      <c r="K37" s="1">
        <f t="shared" si="2"/>
        <v>51541</v>
      </c>
    </row>
    <row r="38" spans="1:12" x14ac:dyDescent="0.25">
      <c r="A38" s="59"/>
      <c r="B38" s="60" t="s">
        <v>12</v>
      </c>
      <c r="C38" s="61" t="s">
        <v>189</v>
      </c>
      <c r="D38" s="62" t="s">
        <v>10</v>
      </c>
      <c r="E38" s="62">
        <v>3</v>
      </c>
      <c r="F38" s="63">
        <v>0</v>
      </c>
      <c r="G38" s="66"/>
      <c r="H38" s="63">
        <f t="shared" si="1"/>
        <v>0</v>
      </c>
      <c r="I38" s="64"/>
      <c r="J38" s="1">
        <v>1671</v>
      </c>
      <c r="K38" s="1">
        <f t="shared" si="2"/>
        <v>5013</v>
      </c>
    </row>
    <row r="39" spans="1:12" x14ac:dyDescent="0.25">
      <c r="A39" s="59"/>
      <c r="B39" s="60" t="s">
        <v>12</v>
      </c>
      <c r="C39" s="61" t="s">
        <v>190</v>
      </c>
      <c r="D39" s="62" t="s">
        <v>10</v>
      </c>
      <c r="E39" s="62">
        <v>0</v>
      </c>
      <c r="F39" s="63">
        <v>0</v>
      </c>
      <c r="G39" s="66"/>
      <c r="H39" s="63">
        <f t="shared" si="1"/>
        <v>0</v>
      </c>
      <c r="I39" s="64"/>
      <c r="J39" s="1">
        <v>1950</v>
      </c>
      <c r="K39" s="1">
        <f t="shared" si="2"/>
        <v>0</v>
      </c>
    </row>
    <row r="40" spans="1:12" x14ac:dyDescent="0.25">
      <c r="A40" s="59"/>
      <c r="B40" s="60" t="s">
        <v>12</v>
      </c>
      <c r="C40" s="61" t="s">
        <v>191</v>
      </c>
      <c r="D40" s="62" t="s">
        <v>10</v>
      </c>
      <c r="E40" s="62">
        <v>1</v>
      </c>
      <c r="F40" s="63">
        <v>0</v>
      </c>
      <c r="G40" s="66"/>
      <c r="H40" s="63">
        <f t="shared" si="1"/>
        <v>0</v>
      </c>
      <c r="I40" s="64"/>
      <c r="J40" s="1">
        <v>2228</v>
      </c>
      <c r="K40" s="1">
        <f t="shared" si="2"/>
        <v>2228</v>
      </c>
    </row>
    <row r="41" spans="1:12" x14ac:dyDescent="0.25">
      <c r="A41" s="59"/>
      <c r="B41" s="60" t="s">
        <v>12</v>
      </c>
      <c r="C41" s="61" t="s">
        <v>192</v>
      </c>
      <c r="D41" s="62" t="s">
        <v>10</v>
      </c>
      <c r="E41" s="62">
        <v>11</v>
      </c>
      <c r="F41" s="63">
        <v>0</v>
      </c>
      <c r="G41" s="66"/>
      <c r="H41" s="63">
        <f t="shared" si="1"/>
        <v>0</v>
      </c>
      <c r="I41" s="64"/>
      <c r="J41" s="1">
        <v>2507</v>
      </c>
      <c r="K41" s="1">
        <f t="shared" si="2"/>
        <v>27577</v>
      </c>
    </row>
    <row r="42" spans="1:12" x14ac:dyDescent="0.25">
      <c r="A42" s="59" t="s">
        <v>129</v>
      </c>
      <c r="B42" s="60" t="s">
        <v>12</v>
      </c>
      <c r="C42" s="61" t="s">
        <v>193</v>
      </c>
      <c r="D42" s="62" t="s">
        <v>10</v>
      </c>
      <c r="E42" s="62">
        <v>11</v>
      </c>
      <c r="F42" s="63">
        <v>0</v>
      </c>
      <c r="G42" s="66"/>
      <c r="H42" s="63">
        <f t="shared" si="1"/>
        <v>0</v>
      </c>
      <c r="I42" s="64"/>
      <c r="J42" s="1">
        <v>2785</v>
      </c>
      <c r="K42" s="1">
        <f t="shared" si="2"/>
        <v>30635</v>
      </c>
    </row>
    <row r="43" spans="1:12" ht="15.75" thickBot="1" x14ac:dyDescent="0.3">
      <c r="A43" s="59" t="s">
        <v>130</v>
      </c>
      <c r="B43" s="60" t="s">
        <v>12</v>
      </c>
      <c r="C43" s="61" t="s">
        <v>194</v>
      </c>
      <c r="D43" s="62" t="s">
        <v>10</v>
      </c>
      <c r="E43" s="62">
        <v>2</v>
      </c>
      <c r="F43" s="63">
        <v>0</v>
      </c>
      <c r="G43" s="66"/>
      <c r="H43" s="63">
        <f t="shared" si="1"/>
        <v>0</v>
      </c>
      <c r="I43" s="64"/>
      <c r="J43" s="1">
        <v>3064</v>
      </c>
      <c r="K43" s="1">
        <f t="shared" si="2"/>
        <v>6128</v>
      </c>
    </row>
    <row r="44" spans="1:12" s="8" customFormat="1" ht="15.75" x14ac:dyDescent="0.25">
      <c r="A44" s="30"/>
      <c r="B44" s="31"/>
      <c r="C44" s="32" t="s">
        <v>210</v>
      </c>
      <c r="D44" s="33"/>
      <c r="E44" s="33"/>
      <c r="F44" s="34"/>
      <c r="G44" s="35"/>
      <c r="H44" s="36">
        <f>SUM(H7:H43)</f>
        <v>0</v>
      </c>
      <c r="I44" s="37">
        <f>SUM(I7:I43)</f>
        <v>0</v>
      </c>
    </row>
    <row r="45" spans="1:12" ht="16.5" thickBot="1" x14ac:dyDescent="0.3">
      <c r="A45" s="38"/>
      <c r="B45" s="39"/>
      <c r="C45" s="40" t="s">
        <v>134</v>
      </c>
      <c r="D45" s="41"/>
      <c r="E45" s="41"/>
      <c r="F45" s="42"/>
      <c r="G45" s="43"/>
      <c r="H45" s="44"/>
      <c r="I45" s="45">
        <f>SUM(H44:I44)</f>
        <v>0</v>
      </c>
    </row>
    <row r="46" spans="1:12" ht="15.75" thickBot="1" x14ac:dyDescent="0.3">
      <c r="A46" s="54"/>
      <c r="B46" s="55"/>
      <c r="C46" s="56" t="s">
        <v>211</v>
      </c>
      <c r="D46" s="56"/>
      <c r="E46" s="56"/>
      <c r="F46" s="57"/>
      <c r="G46" s="58"/>
      <c r="H46" s="57"/>
      <c r="I46" s="58"/>
    </row>
    <row r="47" spans="1:12" ht="30" x14ac:dyDescent="0.25">
      <c r="A47" s="26"/>
      <c r="B47" s="27"/>
      <c r="C47" s="20" t="s">
        <v>102</v>
      </c>
      <c r="D47" s="28"/>
      <c r="E47" s="28"/>
      <c r="F47" s="24"/>
      <c r="G47" s="25"/>
      <c r="H47" s="24"/>
      <c r="I47" s="29"/>
      <c r="J47" s="1" t="s">
        <v>164</v>
      </c>
      <c r="K47" s="1" t="s">
        <v>228</v>
      </c>
      <c r="L47" s="1" t="s">
        <v>230</v>
      </c>
    </row>
    <row r="48" spans="1:12" x14ac:dyDescent="0.25">
      <c r="A48" s="21">
        <v>28</v>
      </c>
      <c r="B48" s="22" t="s">
        <v>9</v>
      </c>
      <c r="C48" s="20" t="s">
        <v>163</v>
      </c>
      <c r="D48" s="23" t="s">
        <v>103</v>
      </c>
      <c r="E48" s="82">
        <f>L48/100</f>
        <v>6.6071299999999997</v>
      </c>
      <c r="F48" s="24"/>
      <c r="G48" s="25">
        <v>0</v>
      </c>
      <c r="H48" s="24"/>
      <c r="I48" s="25">
        <f>E48*G48</f>
        <v>0</v>
      </c>
      <c r="K48" s="1">
        <f>SUM(K49:K76)</f>
        <v>660713</v>
      </c>
      <c r="L48" s="1">
        <f>K48/1000</f>
        <v>660.71299999999997</v>
      </c>
    </row>
    <row r="49" spans="1:11" x14ac:dyDescent="0.25">
      <c r="A49" s="155" t="s">
        <v>81</v>
      </c>
      <c r="B49" s="156" t="s">
        <v>12</v>
      </c>
      <c r="C49" s="157" t="s">
        <v>165</v>
      </c>
      <c r="D49" s="158" t="s">
        <v>10</v>
      </c>
      <c r="E49" s="158">
        <v>1</v>
      </c>
      <c r="F49" s="153">
        <v>0</v>
      </c>
      <c r="G49" s="159"/>
      <c r="H49" s="153">
        <f t="shared" ref="H49:H76" si="5">E49*F49</f>
        <v>0</v>
      </c>
      <c r="I49" s="159"/>
      <c r="J49" s="1">
        <v>2036</v>
      </c>
      <c r="K49" s="1">
        <f>E49*J49</f>
        <v>2036</v>
      </c>
    </row>
    <row r="50" spans="1:11" x14ac:dyDescent="0.25">
      <c r="A50" s="155" t="s">
        <v>83</v>
      </c>
      <c r="B50" s="156" t="s">
        <v>12</v>
      </c>
      <c r="C50" s="157" t="s">
        <v>166</v>
      </c>
      <c r="D50" s="158" t="s">
        <v>10</v>
      </c>
      <c r="E50" s="158">
        <v>1</v>
      </c>
      <c r="F50" s="153">
        <v>0</v>
      </c>
      <c r="G50" s="159"/>
      <c r="H50" s="153">
        <f t="shared" si="5"/>
        <v>0</v>
      </c>
      <c r="I50" s="159"/>
      <c r="J50" s="1">
        <v>2340</v>
      </c>
      <c r="K50" s="1">
        <f t="shared" ref="K50:K76" si="6">E50*J50</f>
        <v>2340</v>
      </c>
    </row>
    <row r="51" spans="1:11" x14ac:dyDescent="0.25">
      <c r="A51" s="155" t="s">
        <v>251</v>
      </c>
      <c r="B51" s="156" t="s">
        <v>12</v>
      </c>
      <c r="C51" s="157" t="s">
        <v>286</v>
      </c>
      <c r="D51" s="158" t="s">
        <v>10</v>
      </c>
      <c r="E51" s="158">
        <v>1</v>
      </c>
      <c r="F51" s="153">
        <v>0</v>
      </c>
      <c r="G51" s="159"/>
      <c r="H51" s="153">
        <f t="shared" si="5"/>
        <v>0</v>
      </c>
      <c r="I51" s="159"/>
      <c r="J51" s="1">
        <v>2925</v>
      </c>
      <c r="K51" s="1">
        <f t="shared" si="6"/>
        <v>2925</v>
      </c>
    </row>
    <row r="52" spans="1:11" x14ac:dyDescent="0.25">
      <c r="A52" s="155" t="s">
        <v>252</v>
      </c>
      <c r="B52" s="156" t="s">
        <v>12</v>
      </c>
      <c r="C52" s="157" t="s">
        <v>307</v>
      </c>
      <c r="D52" s="158" t="s">
        <v>10</v>
      </c>
      <c r="E52" s="158">
        <v>2</v>
      </c>
      <c r="F52" s="153">
        <v>0</v>
      </c>
      <c r="G52" s="159"/>
      <c r="H52" s="153">
        <f t="shared" si="5"/>
        <v>0</v>
      </c>
      <c r="I52" s="159"/>
      <c r="J52" s="1">
        <v>3482</v>
      </c>
      <c r="K52" s="1">
        <f t="shared" si="6"/>
        <v>6964</v>
      </c>
    </row>
    <row r="53" spans="1:11" x14ac:dyDescent="0.25">
      <c r="A53" s="155" t="s">
        <v>253</v>
      </c>
      <c r="B53" s="156" t="s">
        <v>12</v>
      </c>
      <c r="C53" s="157" t="s">
        <v>287</v>
      </c>
      <c r="D53" s="158" t="s">
        <v>10</v>
      </c>
      <c r="E53" s="158">
        <v>7</v>
      </c>
      <c r="F53" s="153">
        <v>0</v>
      </c>
      <c r="G53" s="154"/>
      <c r="H53" s="153">
        <f t="shared" ref="H53" si="7">E53*F53</f>
        <v>0</v>
      </c>
      <c r="I53" s="159"/>
      <c r="J53" s="1">
        <v>815</v>
      </c>
      <c r="K53" s="1">
        <f t="shared" si="6"/>
        <v>5705</v>
      </c>
    </row>
    <row r="54" spans="1:11" x14ac:dyDescent="0.25">
      <c r="A54" s="155" t="s">
        <v>254</v>
      </c>
      <c r="B54" s="60" t="s">
        <v>12</v>
      </c>
      <c r="C54" s="61" t="s">
        <v>167</v>
      </c>
      <c r="D54" s="62" t="s">
        <v>10</v>
      </c>
      <c r="E54" s="62">
        <v>28</v>
      </c>
      <c r="F54" s="63">
        <v>0</v>
      </c>
      <c r="G54" s="66"/>
      <c r="H54" s="63">
        <f t="shared" si="5"/>
        <v>0</v>
      </c>
      <c r="I54" s="64"/>
      <c r="J54" s="1">
        <v>934</v>
      </c>
      <c r="K54" s="1">
        <f t="shared" si="6"/>
        <v>26152</v>
      </c>
    </row>
    <row r="55" spans="1:11" x14ac:dyDescent="0.25">
      <c r="A55" s="155" t="s">
        <v>255</v>
      </c>
      <c r="B55" s="60" t="s">
        <v>12</v>
      </c>
      <c r="C55" s="61" t="s">
        <v>168</v>
      </c>
      <c r="D55" s="62" t="s">
        <v>10</v>
      </c>
      <c r="E55" s="62">
        <v>13</v>
      </c>
      <c r="F55" s="63">
        <v>0</v>
      </c>
      <c r="G55" s="64"/>
      <c r="H55" s="63">
        <f t="shared" si="5"/>
        <v>0</v>
      </c>
      <c r="I55" s="64"/>
      <c r="J55" s="1">
        <v>1052</v>
      </c>
      <c r="K55" s="1">
        <f t="shared" si="6"/>
        <v>13676</v>
      </c>
    </row>
    <row r="56" spans="1:11" x14ac:dyDescent="0.25">
      <c r="A56" s="155" t="s">
        <v>256</v>
      </c>
      <c r="B56" s="60" t="s">
        <v>12</v>
      </c>
      <c r="C56" s="61" t="s">
        <v>169</v>
      </c>
      <c r="D56" s="62" t="s">
        <v>10</v>
      </c>
      <c r="E56" s="62">
        <v>81</v>
      </c>
      <c r="F56" s="63">
        <v>0</v>
      </c>
      <c r="G56" s="64"/>
      <c r="H56" s="63">
        <f t="shared" si="5"/>
        <v>0</v>
      </c>
      <c r="I56" s="64"/>
      <c r="J56" s="1">
        <v>1163</v>
      </c>
      <c r="K56" s="1">
        <f t="shared" si="6"/>
        <v>94203</v>
      </c>
    </row>
    <row r="57" spans="1:11" x14ac:dyDescent="0.25">
      <c r="A57" s="155" t="s">
        <v>257</v>
      </c>
      <c r="B57" s="60" t="s">
        <v>12</v>
      </c>
      <c r="C57" s="61" t="s">
        <v>170</v>
      </c>
      <c r="D57" s="62" t="s">
        <v>10</v>
      </c>
      <c r="E57" s="62">
        <v>32</v>
      </c>
      <c r="F57" s="63">
        <v>0</v>
      </c>
      <c r="G57" s="64"/>
      <c r="H57" s="63">
        <f t="shared" si="5"/>
        <v>0</v>
      </c>
      <c r="I57" s="64"/>
      <c r="J57" s="1">
        <v>1281</v>
      </c>
      <c r="K57" s="1">
        <f t="shared" si="6"/>
        <v>40992</v>
      </c>
    </row>
    <row r="58" spans="1:11" x14ac:dyDescent="0.25">
      <c r="A58" s="155" t="s">
        <v>258</v>
      </c>
      <c r="B58" s="60" t="s">
        <v>12</v>
      </c>
      <c r="C58" s="61" t="s">
        <v>171</v>
      </c>
      <c r="D58" s="62" t="s">
        <v>10</v>
      </c>
      <c r="E58" s="62">
        <v>67</v>
      </c>
      <c r="F58" s="63">
        <v>0</v>
      </c>
      <c r="G58" s="64"/>
      <c r="H58" s="63">
        <f t="shared" si="5"/>
        <v>0</v>
      </c>
      <c r="I58" s="64"/>
      <c r="J58" s="1">
        <v>1399</v>
      </c>
      <c r="K58" s="1">
        <f t="shared" si="6"/>
        <v>93733</v>
      </c>
    </row>
    <row r="59" spans="1:11" x14ac:dyDescent="0.25">
      <c r="A59" s="155" t="s">
        <v>322</v>
      </c>
      <c r="B59" s="60" t="s">
        <v>12</v>
      </c>
      <c r="C59" s="61" t="s">
        <v>172</v>
      </c>
      <c r="D59" s="62" t="s">
        <v>10</v>
      </c>
      <c r="E59" s="62">
        <v>43</v>
      </c>
      <c r="F59" s="63">
        <v>0</v>
      </c>
      <c r="G59" s="64"/>
      <c r="H59" s="63">
        <f t="shared" si="5"/>
        <v>0</v>
      </c>
      <c r="I59" s="64"/>
      <c r="J59" s="1">
        <v>1518</v>
      </c>
      <c r="K59" s="1">
        <f t="shared" si="6"/>
        <v>65274</v>
      </c>
    </row>
    <row r="60" spans="1:11" x14ac:dyDescent="0.25">
      <c r="A60" s="155" t="s">
        <v>323</v>
      </c>
      <c r="B60" s="60" t="s">
        <v>12</v>
      </c>
      <c r="C60" s="61" t="s">
        <v>308</v>
      </c>
      <c r="D60" s="62" t="s">
        <v>10</v>
      </c>
      <c r="E60" s="62">
        <v>11</v>
      </c>
      <c r="F60" s="63">
        <v>0</v>
      </c>
      <c r="G60" s="64"/>
      <c r="H60" s="63">
        <f t="shared" ref="H60" si="8">E60*F60</f>
        <v>0</v>
      </c>
      <c r="I60" s="64"/>
      <c r="J60" s="1">
        <v>933</v>
      </c>
      <c r="K60" s="1">
        <f t="shared" si="6"/>
        <v>10263</v>
      </c>
    </row>
    <row r="61" spans="1:11" x14ac:dyDescent="0.25">
      <c r="A61" s="155" t="s">
        <v>324</v>
      </c>
      <c r="B61" s="60" t="s">
        <v>12</v>
      </c>
      <c r="C61" s="61" t="s">
        <v>174</v>
      </c>
      <c r="D61" s="62" t="s">
        <v>10</v>
      </c>
      <c r="E61" s="62">
        <v>4</v>
      </c>
      <c r="F61" s="63">
        <v>0</v>
      </c>
      <c r="G61" s="64"/>
      <c r="H61" s="63">
        <f t="shared" si="5"/>
        <v>0</v>
      </c>
      <c r="I61" s="64"/>
      <c r="J61" s="1">
        <v>1420</v>
      </c>
      <c r="K61" s="1">
        <f t="shared" si="6"/>
        <v>5680</v>
      </c>
    </row>
    <row r="62" spans="1:11" x14ac:dyDescent="0.25">
      <c r="A62" s="155" t="s">
        <v>259</v>
      </c>
      <c r="B62" s="60" t="s">
        <v>12</v>
      </c>
      <c r="C62" s="61" t="s">
        <v>175</v>
      </c>
      <c r="D62" s="62" t="s">
        <v>10</v>
      </c>
      <c r="E62" s="62">
        <v>8</v>
      </c>
      <c r="F62" s="63">
        <v>0</v>
      </c>
      <c r="G62" s="64"/>
      <c r="H62" s="63">
        <f t="shared" si="5"/>
        <v>0</v>
      </c>
      <c r="I62" s="64"/>
      <c r="J62" s="1">
        <v>1585</v>
      </c>
      <c r="K62" s="1">
        <f t="shared" si="6"/>
        <v>12680</v>
      </c>
    </row>
    <row r="63" spans="1:11" x14ac:dyDescent="0.25">
      <c r="A63" s="155" t="s">
        <v>260</v>
      </c>
      <c r="B63" s="60" t="s">
        <v>12</v>
      </c>
      <c r="C63" s="61" t="s">
        <v>176</v>
      </c>
      <c r="D63" s="62" t="s">
        <v>10</v>
      </c>
      <c r="E63" s="62">
        <v>8</v>
      </c>
      <c r="F63" s="63">
        <v>0</v>
      </c>
      <c r="G63" s="64"/>
      <c r="H63" s="63">
        <f t="shared" si="5"/>
        <v>0</v>
      </c>
      <c r="I63" s="64"/>
      <c r="J63" s="1">
        <v>1695</v>
      </c>
      <c r="K63" s="1">
        <f t="shared" si="6"/>
        <v>13560</v>
      </c>
    </row>
    <row r="64" spans="1:11" x14ac:dyDescent="0.25">
      <c r="A64" s="155" t="s">
        <v>325</v>
      </c>
      <c r="B64" s="60" t="s">
        <v>12</v>
      </c>
      <c r="C64" s="61" t="s">
        <v>177</v>
      </c>
      <c r="D64" s="62" t="s">
        <v>10</v>
      </c>
      <c r="E64" s="62">
        <v>2</v>
      </c>
      <c r="F64" s="63">
        <v>0</v>
      </c>
      <c r="G64" s="64"/>
      <c r="H64" s="63">
        <f t="shared" si="5"/>
        <v>0</v>
      </c>
      <c r="I64" s="64"/>
      <c r="J64" s="1">
        <v>1870</v>
      </c>
      <c r="K64" s="1">
        <f t="shared" si="6"/>
        <v>3740</v>
      </c>
    </row>
    <row r="65" spans="1:11" x14ac:dyDescent="0.25">
      <c r="A65" s="155" t="s">
        <v>326</v>
      </c>
      <c r="B65" s="60" t="s">
        <v>12</v>
      </c>
      <c r="C65" s="61" t="s">
        <v>178</v>
      </c>
      <c r="D65" s="62" t="s">
        <v>10</v>
      </c>
      <c r="E65" s="62">
        <v>1</v>
      </c>
      <c r="F65" s="63">
        <v>0</v>
      </c>
      <c r="G65" s="66"/>
      <c r="H65" s="63">
        <f t="shared" si="5"/>
        <v>0</v>
      </c>
      <c r="I65" s="64"/>
      <c r="J65" s="1">
        <v>2036</v>
      </c>
      <c r="K65" s="1">
        <f t="shared" si="6"/>
        <v>2036</v>
      </c>
    </row>
    <row r="66" spans="1:11" x14ac:dyDescent="0.25">
      <c r="A66" s="155" t="s">
        <v>327</v>
      </c>
      <c r="B66" s="60" t="s">
        <v>12</v>
      </c>
      <c r="C66" s="61" t="s">
        <v>226</v>
      </c>
      <c r="D66" s="62" t="s">
        <v>10</v>
      </c>
      <c r="E66" s="62">
        <v>1</v>
      </c>
      <c r="F66" s="63">
        <v>0</v>
      </c>
      <c r="G66" s="64"/>
      <c r="H66" s="63">
        <f t="shared" si="5"/>
        <v>0</v>
      </c>
      <c r="I66" s="64"/>
      <c r="J66" s="1">
        <v>1170</v>
      </c>
      <c r="K66" s="1">
        <f t="shared" si="6"/>
        <v>1170</v>
      </c>
    </row>
    <row r="67" spans="1:11" x14ac:dyDescent="0.25">
      <c r="A67" s="155" t="s">
        <v>328</v>
      </c>
      <c r="B67" s="60" t="s">
        <v>12</v>
      </c>
      <c r="C67" s="61" t="s">
        <v>181</v>
      </c>
      <c r="D67" s="62" t="s">
        <v>10</v>
      </c>
      <c r="E67" s="62">
        <v>14</v>
      </c>
      <c r="F67" s="63">
        <v>0</v>
      </c>
      <c r="G67" s="64"/>
      <c r="H67" s="63">
        <f t="shared" si="5"/>
        <v>0</v>
      </c>
      <c r="I67" s="64"/>
      <c r="J67" s="1">
        <v>1755</v>
      </c>
      <c r="K67" s="1">
        <f t="shared" si="6"/>
        <v>24570</v>
      </c>
    </row>
    <row r="68" spans="1:11" x14ac:dyDescent="0.25">
      <c r="A68" s="155" t="s">
        <v>261</v>
      </c>
      <c r="B68" s="60" t="s">
        <v>12</v>
      </c>
      <c r="C68" s="61" t="s">
        <v>182</v>
      </c>
      <c r="D68" s="62" t="s">
        <v>10</v>
      </c>
      <c r="E68" s="62">
        <v>2</v>
      </c>
      <c r="F68" s="63">
        <v>0</v>
      </c>
      <c r="G68" s="64"/>
      <c r="H68" s="63">
        <f t="shared" si="5"/>
        <v>0</v>
      </c>
      <c r="I68" s="64"/>
      <c r="J68" s="1">
        <v>1950</v>
      </c>
      <c r="K68" s="1">
        <f t="shared" si="6"/>
        <v>3900</v>
      </c>
    </row>
    <row r="69" spans="1:11" x14ac:dyDescent="0.25">
      <c r="A69" s="155" t="s">
        <v>329</v>
      </c>
      <c r="B69" s="60" t="s">
        <v>12</v>
      </c>
      <c r="C69" s="61" t="s">
        <v>184</v>
      </c>
      <c r="D69" s="62" t="s">
        <v>10</v>
      </c>
      <c r="E69" s="62">
        <v>5</v>
      </c>
      <c r="F69" s="63">
        <v>0</v>
      </c>
      <c r="G69" s="64"/>
      <c r="H69" s="63">
        <f t="shared" si="5"/>
        <v>0</v>
      </c>
      <c r="I69" s="64"/>
      <c r="J69" s="1">
        <v>2535</v>
      </c>
      <c r="K69" s="1">
        <f t="shared" si="6"/>
        <v>12675</v>
      </c>
    </row>
    <row r="70" spans="1:11" x14ac:dyDescent="0.25">
      <c r="A70" s="155" t="s">
        <v>262</v>
      </c>
      <c r="B70" s="60" t="s">
        <v>12</v>
      </c>
      <c r="C70" s="61" t="s">
        <v>187</v>
      </c>
      <c r="D70" s="62" t="s">
        <v>10</v>
      </c>
      <c r="E70" s="62">
        <v>26</v>
      </c>
      <c r="F70" s="63">
        <v>0</v>
      </c>
      <c r="G70" s="66"/>
      <c r="H70" s="63">
        <f t="shared" si="5"/>
        <v>0</v>
      </c>
      <c r="I70" s="64"/>
      <c r="J70" s="1">
        <v>1114</v>
      </c>
      <c r="K70" s="1">
        <f t="shared" si="6"/>
        <v>28964</v>
      </c>
    </row>
    <row r="71" spans="1:11" x14ac:dyDescent="0.25">
      <c r="A71" s="155" t="s">
        <v>263</v>
      </c>
      <c r="B71" s="60" t="s">
        <v>12</v>
      </c>
      <c r="C71" s="61" t="s">
        <v>188</v>
      </c>
      <c r="D71" s="62" t="s">
        <v>10</v>
      </c>
      <c r="E71" s="62">
        <v>64</v>
      </c>
      <c r="F71" s="63">
        <v>0</v>
      </c>
      <c r="G71" s="66"/>
      <c r="H71" s="63">
        <f t="shared" si="5"/>
        <v>0</v>
      </c>
      <c r="I71" s="64"/>
      <c r="J71" s="1">
        <v>1393</v>
      </c>
      <c r="K71" s="1">
        <f t="shared" si="6"/>
        <v>89152</v>
      </c>
    </row>
    <row r="72" spans="1:11" x14ac:dyDescent="0.25">
      <c r="A72" s="155" t="s">
        <v>330</v>
      </c>
      <c r="B72" s="60" t="s">
        <v>12</v>
      </c>
      <c r="C72" s="61" t="s">
        <v>189</v>
      </c>
      <c r="D72" s="62" t="s">
        <v>10</v>
      </c>
      <c r="E72" s="62">
        <v>17</v>
      </c>
      <c r="F72" s="63">
        <v>0</v>
      </c>
      <c r="G72" s="66"/>
      <c r="H72" s="63">
        <f t="shared" si="5"/>
        <v>0</v>
      </c>
      <c r="I72" s="64"/>
      <c r="J72" s="1">
        <v>1671</v>
      </c>
      <c r="K72" s="1">
        <f t="shared" si="6"/>
        <v>28407</v>
      </c>
    </row>
    <row r="73" spans="1:11" x14ac:dyDescent="0.25">
      <c r="A73" s="155" t="s">
        <v>264</v>
      </c>
      <c r="B73" s="156" t="s">
        <v>12</v>
      </c>
      <c r="C73" s="157" t="s">
        <v>190</v>
      </c>
      <c r="D73" s="158" t="s">
        <v>10</v>
      </c>
      <c r="E73" s="158">
        <v>1</v>
      </c>
      <c r="F73" s="153">
        <v>0</v>
      </c>
      <c r="G73" s="154"/>
      <c r="H73" s="153">
        <f t="shared" si="5"/>
        <v>0</v>
      </c>
      <c r="I73" s="159"/>
      <c r="J73" s="1">
        <v>1950</v>
      </c>
      <c r="K73" s="1">
        <f t="shared" si="6"/>
        <v>1950</v>
      </c>
    </row>
    <row r="74" spans="1:11" x14ac:dyDescent="0.25">
      <c r="A74" s="155" t="s">
        <v>265</v>
      </c>
      <c r="B74" s="156" t="s">
        <v>12</v>
      </c>
      <c r="C74" s="157" t="s">
        <v>192</v>
      </c>
      <c r="D74" s="158" t="s">
        <v>10</v>
      </c>
      <c r="E74" s="158">
        <v>11</v>
      </c>
      <c r="F74" s="153">
        <v>0</v>
      </c>
      <c r="G74" s="154"/>
      <c r="H74" s="153">
        <f t="shared" si="5"/>
        <v>0</v>
      </c>
      <c r="I74" s="159"/>
      <c r="J74" s="1">
        <v>2507</v>
      </c>
      <c r="K74" s="1">
        <f t="shared" si="6"/>
        <v>27577</v>
      </c>
    </row>
    <row r="75" spans="1:11" x14ac:dyDescent="0.25">
      <c r="A75" s="155" t="s">
        <v>266</v>
      </c>
      <c r="B75" s="156" t="s">
        <v>12</v>
      </c>
      <c r="C75" s="157" t="s">
        <v>194</v>
      </c>
      <c r="D75" s="158" t="s">
        <v>10</v>
      </c>
      <c r="E75" s="158">
        <v>12</v>
      </c>
      <c r="F75" s="153">
        <v>0</v>
      </c>
      <c r="G75" s="154"/>
      <c r="H75" s="153">
        <f t="shared" si="5"/>
        <v>0</v>
      </c>
      <c r="I75" s="159"/>
      <c r="J75" s="1">
        <v>3064</v>
      </c>
      <c r="K75" s="1">
        <f t="shared" si="6"/>
        <v>36768</v>
      </c>
    </row>
    <row r="76" spans="1:11" ht="15.75" thickBot="1" x14ac:dyDescent="0.3">
      <c r="A76" s="155" t="s">
        <v>331</v>
      </c>
      <c r="B76" s="156" t="s">
        <v>12</v>
      </c>
      <c r="C76" s="157" t="s">
        <v>309</v>
      </c>
      <c r="D76" s="158" t="s">
        <v>10</v>
      </c>
      <c r="E76" s="158">
        <v>1</v>
      </c>
      <c r="F76" s="153">
        <v>0</v>
      </c>
      <c r="G76" s="154"/>
      <c r="H76" s="153">
        <f t="shared" si="5"/>
        <v>0</v>
      </c>
      <c r="I76" s="159"/>
      <c r="J76" s="1">
        <v>3621</v>
      </c>
      <c r="K76" s="1">
        <f t="shared" si="6"/>
        <v>3621</v>
      </c>
    </row>
    <row r="77" spans="1:11" ht="15" customHeight="1" x14ac:dyDescent="0.25">
      <c r="A77" s="30"/>
      <c r="B77" s="31"/>
      <c r="C77" s="32" t="s">
        <v>227</v>
      </c>
      <c r="D77" s="33"/>
      <c r="E77" s="33"/>
      <c r="F77" s="34"/>
      <c r="G77" s="35"/>
      <c r="H77" s="36">
        <f>SUM(H47:H73)</f>
        <v>0</v>
      </c>
      <c r="I77" s="37">
        <f>SUM(I47:I73)</f>
        <v>0</v>
      </c>
    </row>
    <row r="78" spans="1:11" ht="15" customHeight="1" thickBot="1" x14ac:dyDescent="0.3">
      <c r="A78" s="38"/>
      <c r="B78" s="39"/>
      <c r="C78" s="40" t="s">
        <v>134</v>
      </c>
      <c r="D78" s="41"/>
      <c r="E78" s="41"/>
      <c r="F78" s="42"/>
      <c r="G78" s="43"/>
      <c r="H78" s="44"/>
      <c r="I78" s="45">
        <f>SUM(H77:I77)</f>
        <v>0</v>
      </c>
    </row>
    <row r="79" spans="1:11" ht="15" customHeight="1" x14ac:dyDescent="0.25">
      <c r="C79" s="46"/>
      <c r="E79" s="5"/>
      <c r="I79" s="47"/>
    </row>
    <row r="80" spans="1:11" x14ac:dyDescent="0.25">
      <c r="A80" s="48"/>
      <c r="B80" s="49"/>
      <c r="C80" s="50"/>
      <c r="D80" s="50"/>
      <c r="E80" s="50"/>
      <c r="F80" s="177"/>
      <c r="G80" s="177"/>
      <c r="H80" s="177"/>
      <c r="I80" s="177"/>
    </row>
    <row r="81" spans="1:9" x14ac:dyDescent="0.25">
      <c r="A81" s="48"/>
      <c r="B81" s="49"/>
      <c r="C81" s="50"/>
      <c r="D81" s="50"/>
      <c r="E81" s="50"/>
      <c r="F81" s="177"/>
      <c r="G81" s="177"/>
      <c r="H81" s="177"/>
      <c r="I81" s="177"/>
    </row>
    <row r="82" spans="1:9" x14ac:dyDescent="0.25">
      <c r="A82" s="51"/>
      <c r="B82" s="52"/>
      <c r="C82" s="51"/>
      <c r="G82" s="53"/>
      <c r="H82" s="53"/>
    </row>
  </sheetData>
  <mergeCells count="9">
    <mergeCell ref="F3:G3"/>
    <mergeCell ref="H3:I3"/>
    <mergeCell ref="F80:I80"/>
    <mergeCell ref="F81:I81"/>
    <mergeCell ref="A3:A4"/>
    <mergeCell ref="B3:B4"/>
    <mergeCell ref="C3:C4"/>
    <mergeCell ref="D3:D4"/>
    <mergeCell ref="E3:E4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КП К17 </vt:lpstr>
      <vt:lpstr>Радиаторы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Елена Анатольевна</dc:creator>
  <cp:lastModifiedBy>Сергиенко Елена Анатольевна</cp:lastModifiedBy>
  <dcterms:created xsi:type="dcterms:W3CDTF">2024-06-03T09:58:33Z</dcterms:created>
  <dcterms:modified xsi:type="dcterms:W3CDTF">2024-06-11T13:19:43Z</dcterms:modified>
</cp:coreProperties>
</file>